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8A741016-B4E5-4E72-82D3-BAD268C8A068}" xr6:coauthVersionLast="47" xr6:coauthVersionMax="47" xr10:uidLastSave="{00000000-0000-0000-0000-000000000000}"/>
  <bookViews>
    <workbookView xWindow="-120" yWindow="-120" windowWidth="29040" windowHeight="15720" xr2:uid="{00000000-000D-0000-FFFF-FFFF00000000}"/>
  </bookViews>
  <sheets>
    <sheet name="TITLE" sheetId="1" r:id="rId1"/>
    <sheet name="INDEX" sheetId="2" r:id="rId2"/>
    <sheet name="CASINO 1" sheetId="3" r:id="rId3"/>
    <sheet name="CASINO 2" sheetId="4" r:id="rId4"/>
    <sheet name="CASINO 3" sheetId="5" r:id="rId5"/>
    <sheet name="CASINO 4" sheetId="6" r:id="rId6"/>
    <sheet name="CASINO 5" sheetId="7" r:id="rId7"/>
    <sheet name="CASINO 6" sheetId="8" r:id="rId8"/>
    <sheet name="CASINO 7" sheetId="9" r:id="rId9"/>
    <sheet name="CASINO 8" sheetId="10" r:id="rId10"/>
    <sheet name="CASINO 9" sheetId="11" r:id="rId11"/>
    <sheet name="CASINO 10" sheetId="12" r:id="rId12"/>
    <sheet name="CASINO 11" sheetId="13" r:id="rId13"/>
    <sheet name="CASINO 12" sheetId="14" r:id="rId14"/>
    <sheet name="CASINO 13" sheetId="15" r:id="rId15"/>
    <sheet name="CASINO 14" sheetId="16" r:id="rId16"/>
    <sheet name="CASINO 15" sheetId="17" r:id="rId17"/>
    <sheet name="GAMING_MACHINES 1" sheetId="18" r:id="rId18"/>
    <sheet name="GAMING_MACHINES 2" sheetId="19" r:id="rId19"/>
    <sheet name="GAMING_MACHINES 3" sheetId="20" r:id="rId20"/>
    <sheet name="GAMING_MACHINES 4" sheetId="21" r:id="rId21"/>
    <sheet name="GAMING_MACHINES 5" sheetId="22" r:id="rId22"/>
    <sheet name="GAMING_MACHINES 6" sheetId="23" r:id="rId23"/>
    <sheet name="GAMING_MACHINES 7" sheetId="24" r:id="rId24"/>
    <sheet name="GAMING_MACHINES 8" sheetId="25" r:id="rId25"/>
    <sheet name="GAMING_MACHINES 9" sheetId="26" r:id="rId26"/>
    <sheet name="GAMING_MACHINES 10" sheetId="27" r:id="rId27"/>
    <sheet name="GAMING_MACHINES 11" sheetId="28" r:id="rId28"/>
    <sheet name="GAMING_MACHINES 12" sheetId="29" r:id="rId29"/>
    <sheet name="GAMING_MACHINES 13" sheetId="30" r:id="rId30"/>
    <sheet name="GAMING_MACHINES 14" sheetId="31" r:id="rId31"/>
    <sheet name="GAMING_MACHINES 15" sheetId="32" r:id="rId32"/>
    <sheet name="INTERACTIVE_GAMING 1" sheetId="33" r:id="rId33"/>
    <sheet name="INTERACTIVE_GAMING 2" sheetId="34" r:id="rId34"/>
    <sheet name="INTERACTIVE_GAMING 3" sheetId="35" r:id="rId35"/>
    <sheet name="INTERACTIVE_GAMING 4" sheetId="36" r:id="rId36"/>
    <sheet name="INTERACTIVE_GAMING 5" sheetId="37" r:id="rId37"/>
    <sheet name="INTERACTIVE_GAMING 6" sheetId="38" r:id="rId38"/>
    <sheet name="INTERACTIVE_GAMING 7" sheetId="39" r:id="rId39"/>
    <sheet name="INTERACTIVE_GAMING 8" sheetId="40" r:id="rId40"/>
    <sheet name="INTERACTIVE_GAMING 9" sheetId="41" r:id="rId41"/>
    <sheet name="INTERACTIVE_GAMING 10" sheetId="42" r:id="rId42"/>
    <sheet name="INTERACTIVE_GAMING 11" sheetId="43" r:id="rId43"/>
    <sheet name="INTERACTIVE_GAMING 12" sheetId="44" r:id="rId44"/>
    <sheet name="INTERACTIVE_GAMING 13" sheetId="45" r:id="rId45"/>
    <sheet name="INTERACTIVE_GAMING 14" sheetId="46" r:id="rId46"/>
    <sheet name="INTERACTIVE_GAMING 15" sheetId="47" r:id="rId47"/>
    <sheet name="KENO 1" sheetId="48" r:id="rId48"/>
    <sheet name="KENO 2" sheetId="49" r:id="rId49"/>
    <sheet name="KENO 3" sheetId="50" r:id="rId50"/>
    <sheet name="KENO 4" sheetId="51" r:id="rId51"/>
    <sheet name="KENO 5" sheetId="52" r:id="rId52"/>
    <sheet name="KENO 6" sheetId="53" r:id="rId53"/>
    <sheet name="KENO 7" sheetId="54" r:id="rId54"/>
    <sheet name="KENO 8" sheetId="55" r:id="rId55"/>
    <sheet name="KENO 9" sheetId="56" r:id="rId56"/>
    <sheet name="KENO 10" sheetId="57" r:id="rId57"/>
    <sheet name="KENO 11" sheetId="58" r:id="rId58"/>
    <sheet name="KENO 12" sheetId="59" r:id="rId59"/>
    <sheet name="KENO 13" sheetId="60" r:id="rId60"/>
    <sheet name="KENO 14" sheetId="61" r:id="rId61"/>
    <sheet name="KENO 15" sheetId="62" r:id="rId62"/>
    <sheet name="LOTTERIES 1" sheetId="63" r:id="rId63"/>
    <sheet name="LOTTERIES 2" sheetId="64" r:id="rId64"/>
    <sheet name="LOTTERIES 3" sheetId="65" r:id="rId65"/>
    <sheet name="LOTTERIES 4" sheetId="66" r:id="rId66"/>
    <sheet name="LOTTERIES 5" sheetId="67" r:id="rId67"/>
    <sheet name="LOTTERIES 6" sheetId="68" r:id="rId68"/>
    <sheet name="LOTTERIES 7" sheetId="69" r:id="rId69"/>
    <sheet name="LOTTERIES 8" sheetId="70" r:id="rId70"/>
    <sheet name="LOTTERIES 9" sheetId="71" r:id="rId71"/>
    <sheet name="LOTTERIES 10" sheetId="72" r:id="rId72"/>
    <sheet name="LOTTERIES 11" sheetId="73" r:id="rId73"/>
    <sheet name="LOTTERIES 12" sheetId="74" r:id="rId74"/>
    <sheet name="LOTTERIES 13" sheetId="75" r:id="rId75"/>
    <sheet name="LOTTERIES 14" sheetId="76" r:id="rId76"/>
    <sheet name="LOTTERIES 15" sheetId="77" r:id="rId77"/>
    <sheet name="MINOR_GAMING 1" sheetId="78" r:id="rId78"/>
    <sheet name="MINOR_GAMING 2" sheetId="79" r:id="rId79"/>
    <sheet name="MINOR_GAMING 3" sheetId="80" r:id="rId80"/>
    <sheet name="MINOR_GAMING 4" sheetId="81" r:id="rId81"/>
    <sheet name="MINOR_GAMING 5" sheetId="82" r:id="rId82"/>
    <sheet name="MINOR_GAMING 6" sheetId="83" r:id="rId83"/>
    <sheet name="MINOR_GAMING 7" sheetId="84" r:id="rId84"/>
    <sheet name="MINOR_GAMING 8" sheetId="85" r:id="rId85"/>
    <sheet name="MINOR_GAMING 9" sheetId="86" r:id="rId86"/>
    <sheet name="MINOR_GAMING 10" sheetId="87" r:id="rId87"/>
    <sheet name="MINOR_GAMING 11" sheetId="88" r:id="rId88"/>
    <sheet name="MINOR_GAMING 12" sheetId="89" r:id="rId89"/>
    <sheet name="MINOR_GAMING 13" sheetId="90" r:id="rId90"/>
    <sheet name="MINOR_GAMING 14" sheetId="91" r:id="rId91"/>
    <sheet name="MINOR_GAMING 15" sheetId="92" r:id="rId92"/>
    <sheet name="GAMING 1" sheetId="93" r:id="rId93"/>
    <sheet name="GAMING 2" sheetId="94" r:id="rId94"/>
    <sheet name="GAMING 3" sheetId="95" r:id="rId95"/>
    <sheet name="GAMING 4" sheetId="96" r:id="rId96"/>
    <sheet name="GAMING 5" sheetId="97" r:id="rId97"/>
    <sheet name="GAMING 6" sheetId="98" r:id="rId98"/>
    <sheet name="GAMING 7" sheetId="99" r:id="rId99"/>
    <sheet name="GAMING 8" sheetId="100" r:id="rId100"/>
    <sheet name="GAMING 9" sheetId="101" r:id="rId101"/>
    <sheet name="GAMING 10" sheetId="102" r:id="rId102"/>
    <sheet name="GAMING 11" sheetId="103" r:id="rId103"/>
    <sheet name="GAMING 12" sheetId="104" r:id="rId104"/>
    <sheet name="GAMING 13" sheetId="105" r:id="rId105"/>
    <sheet name="GAMING 14" sheetId="106" r:id="rId106"/>
    <sheet name="GAMING 15" sheetId="107" r:id="rId107"/>
    <sheet name="WAGERING 1" sheetId="108" r:id="rId108"/>
    <sheet name="WAGERING 2" sheetId="109" r:id="rId109"/>
    <sheet name="WAGERING 3" sheetId="110" r:id="rId110"/>
    <sheet name="WAGERING 4" sheetId="111" r:id="rId111"/>
    <sheet name="WAGERING 5" sheetId="112" r:id="rId112"/>
    <sheet name="WAGERING 6" sheetId="113" r:id="rId113"/>
    <sheet name="WAGERING 7" sheetId="114" r:id="rId114"/>
    <sheet name="WAGERING 8" sheetId="115" r:id="rId115"/>
    <sheet name="WAGERING 9" sheetId="116" r:id="rId116"/>
    <sheet name="WAGERING 10" sheetId="117" r:id="rId117"/>
    <sheet name="WAGERING 11" sheetId="118" r:id="rId118"/>
    <sheet name="WAGERING 12" sheetId="119" r:id="rId119"/>
    <sheet name="WAGERING 13" sheetId="120" r:id="rId120"/>
    <sheet name="WAGERING 14" sheetId="121" r:id="rId121"/>
    <sheet name="WAGERING 15" sheetId="122" r:id="rId122"/>
    <sheet name="TOTAL 1" sheetId="123" r:id="rId123"/>
    <sheet name="TOTAL 2" sheetId="124" r:id="rId124"/>
    <sheet name="TOTAL 3" sheetId="125" r:id="rId125"/>
    <sheet name="TOTAL 4" sheetId="126" r:id="rId126"/>
    <sheet name="TOTAL 5" sheetId="127" r:id="rId127"/>
    <sheet name="TOTAL 6" sheetId="128" r:id="rId128"/>
    <sheet name="TOTAL 7" sheetId="129" r:id="rId129"/>
    <sheet name="TOTAL 8" sheetId="130" r:id="rId130"/>
    <sheet name="TOTAL 9" sheetId="131" r:id="rId131"/>
    <sheet name="TOTAL 11" sheetId="132" r:id="rId132"/>
    <sheet name="TOTAL 12" sheetId="133" r:id="rId133"/>
    <sheet name="TOTAL 13" sheetId="134" r:id="rId134"/>
    <sheet name="TOTAL 14" sheetId="135" r:id="rId135"/>
    <sheet name="TOTAL 16" sheetId="136" r:id="rId1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36" l="1"/>
  <c r="A1" i="136"/>
  <c r="A42" i="135"/>
  <c r="A41" i="135"/>
  <c r="A1" i="135"/>
  <c r="A42" i="134"/>
  <c r="A41" i="134"/>
  <c r="A1" i="134"/>
  <c r="A42" i="133"/>
  <c r="A41" i="133"/>
  <c r="A1" i="133"/>
  <c r="A42" i="132"/>
  <c r="A41" i="132"/>
  <c r="A1" i="132"/>
  <c r="A43" i="131"/>
  <c r="A42" i="131"/>
  <c r="A1" i="131"/>
  <c r="A43" i="130"/>
  <c r="A42" i="130"/>
  <c r="A1" i="130"/>
  <c r="A43" i="129"/>
  <c r="A42" i="129"/>
  <c r="A1" i="129"/>
  <c r="A43" i="128"/>
  <c r="A42" i="128"/>
  <c r="A1" i="128"/>
  <c r="A43" i="127"/>
  <c r="A42" i="127"/>
  <c r="A1" i="127"/>
  <c r="A41" i="126"/>
  <c r="A40" i="126"/>
  <c r="A1" i="126"/>
  <c r="A41" i="125"/>
  <c r="A40" i="125"/>
  <c r="A1" i="125"/>
  <c r="A41" i="124"/>
  <c r="A40" i="124"/>
  <c r="A1" i="124"/>
  <c r="A41" i="123"/>
  <c r="A40" i="123"/>
  <c r="A1" i="123"/>
  <c r="A58" i="122"/>
  <c r="A57" i="122"/>
  <c r="A1" i="122"/>
  <c r="A58" i="121"/>
  <c r="A57" i="121"/>
  <c r="A1" i="121"/>
  <c r="A58" i="120"/>
  <c r="A57" i="120"/>
  <c r="A1" i="120"/>
  <c r="A58" i="119"/>
  <c r="A57" i="119"/>
  <c r="A1" i="119"/>
  <c r="A58" i="118"/>
  <c r="A57" i="118"/>
  <c r="A1" i="118"/>
  <c r="A57" i="117"/>
  <c r="A56" i="117"/>
  <c r="A1" i="117"/>
  <c r="A57" i="116"/>
  <c r="A56" i="116"/>
  <c r="A1" i="116"/>
  <c r="A57" i="115"/>
  <c r="A56" i="115"/>
  <c r="A1" i="115"/>
  <c r="A57" i="114"/>
  <c r="A56" i="114"/>
  <c r="A1" i="114"/>
  <c r="A57" i="113"/>
  <c r="A56" i="113"/>
  <c r="A1" i="113"/>
  <c r="A57" i="112"/>
  <c r="A56" i="112"/>
  <c r="A1" i="112"/>
  <c r="A55" i="111"/>
  <c r="A54" i="111"/>
  <c r="A1" i="111"/>
  <c r="A55" i="110"/>
  <c r="A54" i="110"/>
  <c r="A1" i="110"/>
  <c r="A55" i="109"/>
  <c r="A54" i="109"/>
  <c r="A1" i="109"/>
  <c r="A55" i="108"/>
  <c r="A54" i="108"/>
  <c r="A1" i="108"/>
  <c r="A41" i="107"/>
  <c r="A40" i="107"/>
  <c r="A1" i="107"/>
  <c r="A41" i="106"/>
  <c r="A40" i="106"/>
  <c r="A1" i="106"/>
  <c r="A41" i="105"/>
  <c r="A40" i="105"/>
  <c r="A1" i="105"/>
  <c r="A41" i="104"/>
  <c r="A40" i="104"/>
  <c r="A1" i="104"/>
  <c r="A41" i="103"/>
  <c r="A40" i="103"/>
  <c r="A1" i="103"/>
  <c r="A42" i="102"/>
  <c r="A41" i="102"/>
  <c r="A1" i="102"/>
  <c r="A42" i="101"/>
  <c r="A41" i="101"/>
  <c r="A1" i="101"/>
  <c r="A42" i="100"/>
  <c r="A41" i="100"/>
  <c r="A1" i="100"/>
  <c r="A42" i="99"/>
  <c r="A41" i="99"/>
  <c r="A1" i="99"/>
  <c r="A42" i="98"/>
  <c r="A41" i="98"/>
  <c r="A1" i="98"/>
  <c r="A42" i="97"/>
  <c r="A41" i="97"/>
  <c r="A1" i="97"/>
  <c r="A41" i="96"/>
  <c r="A40" i="96"/>
  <c r="A1" i="96"/>
  <c r="A41" i="95"/>
  <c r="A40" i="95"/>
  <c r="A1" i="95"/>
  <c r="A41" i="94"/>
  <c r="A40" i="94"/>
  <c r="A1" i="94"/>
  <c r="A41" i="93"/>
  <c r="A40" i="93"/>
  <c r="A1" i="93"/>
  <c r="A46" i="92"/>
  <c r="A45" i="92"/>
  <c r="A1" i="92"/>
  <c r="A46" i="91"/>
  <c r="A45" i="91"/>
  <c r="A1" i="91"/>
  <c r="A46" i="90"/>
  <c r="A45" i="90"/>
  <c r="A1" i="90"/>
  <c r="A46" i="89"/>
  <c r="A45" i="89"/>
  <c r="A1" i="89"/>
  <c r="A46" i="88"/>
  <c r="A45" i="88"/>
  <c r="A1" i="88"/>
  <c r="A46" i="87"/>
  <c r="A45" i="87"/>
  <c r="A1" i="87"/>
  <c r="A46" i="86"/>
  <c r="A45" i="86"/>
  <c r="A1" i="86"/>
  <c r="A46" i="85"/>
  <c r="A45" i="85"/>
  <c r="A1" i="85"/>
  <c r="A46" i="84"/>
  <c r="A45" i="84"/>
  <c r="A1" i="84"/>
  <c r="A46" i="83"/>
  <c r="A45" i="83"/>
  <c r="A1" i="83"/>
  <c r="A46" i="82"/>
  <c r="A45" i="82"/>
  <c r="A1" i="82"/>
  <c r="A48" i="81"/>
  <c r="A47" i="81"/>
  <c r="A1" i="81"/>
  <c r="A48" i="80"/>
  <c r="A47" i="80"/>
  <c r="A1" i="80"/>
  <c r="A48" i="79"/>
  <c r="A47" i="79"/>
  <c r="A1" i="79"/>
  <c r="A48" i="78"/>
  <c r="A47" i="78"/>
  <c r="A1" i="78"/>
  <c r="A47" i="77"/>
  <c r="A46" i="77"/>
  <c r="A1" i="77"/>
  <c r="A47" i="76"/>
  <c r="A46" i="76"/>
  <c r="A1" i="76"/>
  <c r="A47" i="75"/>
  <c r="A46" i="75"/>
  <c r="A1" i="75"/>
  <c r="A47" i="74"/>
  <c r="A46" i="74"/>
  <c r="A1" i="74"/>
  <c r="A47" i="73"/>
  <c r="A46" i="73"/>
  <c r="A1" i="73"/>
  <c r="A53" i="72"/>
  <c r="A52" i="72"/>
  <c r="A1" i="72"/>
  <c r="A53" i="71"/>
  <c r="A52" i="71"/>
  <c r="A1" i="71"/>
  <c r="A53" i="70"/>
  <c r="A52" i="70"/>
  <c r="A1" i="70"/>
  <c r="A53" i="69"/>
  <c r="A52" i="69"/>
  <c r="A1" i="69"/>
  <c r="A53" i="68"/>
  <c r="A52" i="68"/>
  <c r="A1" i="68"/>
  <c r="A53" i="67"/>
  <c r="A52" i="67"/>
  <c r="A1" i="67"/>
  <c r="A50" i="66"/>
  <c r="A49" i="66"/>
  <c r="A1" i="66"/>
  <c r="A50" i="65"/>
  <c r="A49" i="65"/>
  <c r="A1" i="65"/>
  <c r="A50" i="64"/>
  <c r="A49" i="64"/>
  <c r="A1" i="64"/>
  <c r="A50" i="63"/>
  <c r="A49" i="63"/>
  <c r="A1" i="63"/>
  <c r="A44" i="62"/>
  <c r="A43" i="62"/>
  <c r="A1" i="62"/>
  <c r="A44" i="61"/>
  <c r="A43" i="61"/>
  <c r="A1" i="61"/>
  <c r="A44" i="60"/>
  <c r="A43" i="60"/>
  <c r="A1" i="60"/>
  <c r="A44" i="59"/>
  <c r="A43" i="59"/>
  <c r="A1" i="59"/>
  <c r="A44" i="58"/>
  <c r="A43" i="58"/>
  <c r="A1" i="58"/>
  <c r="A47" i="57"/>
  <c r="A46" i="57"/>
  <c r="A1" i="57"/>
  <c r="A47" i="56"/>
  <c r="A46" i="56"/>
  <c r="A1" i="56"/>
  <c r="A47" i="55"/>
  <c r="A46" i="55"/>
  <c r="A1" i="55"/>
  <c r="A47" i="54"/>
  <c r="A46" i="54"/>
  <c r="A1" i="54"/>
  <c r="A47" i="53"/>
  <c r="A46" i="53"/>
  <c r="A1" i="53"/>
  <c r="A47" i="52"/>
  <c r="A46" i="52"/>
  <c r="A1" i="52"/>
  <c r="A45" i="51"/>
  <c r="A44" i="51"/>
  <c r="A1" i="51"/>
  <c r="A45" i="50"/>
  <c r="A44" i="50"/>
  <c r="A1" i="50"/>
  <c r="A45" i="49"/>
  <c r="A44" i="49"/>
  <c r="A1" i="49"/>
  <c r="A45" i="48"/>
  <c r="A44" i="48"/>
  <c r="A1" i="48"/>
  <c r="A47" i="47"/>
  <c r="A46" i="47"/>
  <c r="A1" i="47"/>
  <c r="A47" i="46"/>
  <c r="A46" i="46"/>
  <c r="A1" i="46"/>
  <c r="A47" i="45"/>
  <c r="A46" i="45"/>
  <c r="A1" i="45"/>
  <c r="A47" i="44"/>
  <c r="A46" i="44"/>
  <c r="A1" i="44"/>
  <c r="A47" i="43"/>
  <c r="A46" i="43"/>
  <c r="A1" i="43"/>
  <c r="A45" i="42"/>
  <c r="A44" i="42"/>
  <c r="A1" i="42"/>
  <c r="A45" i="41"/>
  <c r="A44" i="41"/>
  <c r="A1" i="41"/>
  <c r="A45" i="40"/>
  <c r="A44" i="40"/>
  <c r="A1" i="40"/>
  <c r="A45" i="39"/>
  <c r="A44" i="39"/>
  <c r="A1" i="39"/>
  <c r="A45" i="38"/>
  <c r="A44" i="38"/>
  <c r="A1" i="38"/>
  <c r="A45" i="37"/>
  <c r="A44" i="37"/>
  <c r="A1" i="37"/>
  <c r="A45" i="36"/>
  <c r="A44" i="36"/>
  <c r="A1" i="36"/>
  <c r="A45" i="35"/>
  <c r="A44" i="35"/>
  <c r="A1" i="35"/>
  <c r="A45" i="34"/>
  <c r="A44" i="34"/>
  <c r="A1" i="34"/>
  <c r="A45" i="33"/>
  <c r="A44" i="33"/>
  <c r="A1" i="33"/>
  <c r="A56" i="32"/>
  <c r="A55" i="32"/>
  <c r="A1" i="32"/>
  <c r="A56" i="31"/>
  <c r="A55" i="31"/>
  <c r="A1" i="31"/>
  <c r="A56" i="30"/>
  <c r="A55" i="30"/>
  <c r="A1" i="30"/>
  <c r="A56" i="29"/>
  <c r="A55" i="29"/>
  <c r="A1" i="29"/>
  <c r="A56" i="28"/>
  <c r="A55" i="28"/>
  <c r="A1" i="28"/>
  <c r="A43" i="27"/>
  <c r="A42" i="27"/>
  <c r="A1" i="27"/>
  <c r="A43" i="26"/>
  <c r="A42" i="26"/>
  <c r="A1" i="26"/>
  <c r="A43" i="25"/>
  <c r="A42" i="25"/>
  <c r="A1" i="25"/>
  <c r="A43" i="24"/>
  <c r="A42" i="24"/>
  <c r="A1" i="24"/>
  <c r="A43" i="23"/>
  <c r="A42" i="23"/>
  <c r="A1" i="23"/>
  <c r="A43" i="22"/>
  <c r="A42" i="22"/>
  <c r="A1" i="22"/>
  <c r="A45" i="21"/>
  <c r="A44" i="21"/>
  <c r="A1" i="21"/>
  <c r="A45" i="20"/>
  <c r="A44" i="20"/>
  <c r="A1" i="20"/>
  <c r="A45" i="19"/>
  <c r="A44" i="19"/>
  <c r="A1" i="19"/>
  <c r="A45" i="18"/>
  <c r="A44" i="18"/>
  <c r="A1" i="18"/>
  <c r="A47" i="17"/>
  <c r="A46" i="17"/>
  <c r="A1" i="17"/>
  <c r="A47" i="16"/>
  <c r="A46" i="16"/>
  <c r="A1" i="16"/>
  <c r="A47" i="15"/>
  <c r="A46" i="15"/>
  <c r="A1" i="15"/>
  <c r="A47" i="14"/>
  <c r="A46" i="14"/>
  <c r="A1" i="14"/>
  <c r="A47" i="13"/>
  <c r="A46" i="13"/>
  <c r="A1" i="13"/>
  <c r="A44" i="12"/>
  <c r="A43" i="12"/>
  <c r="A1" i="12"/>
  <c r="A44" i="11"/>
  <c r="A43" i="11"/>
  <c r="A1" i="11"/>
  <c r="A44" i="10"/>
  <c r="A43" i="10"/>
  <c r="A1" i="10"/>
  <c r="A44" i="9"/>
  <c r="A43" i="9"/>
  <c r="A1" i="9"/>
  <c r="A44" i="8"/>
  <c r="A43" i="8"/>
  <c r="A1" i="8"/>
  <c r="A44" i="7"/>
  <c r="A43" i="7"/>
  <c r="A1" i="7"/>
  <c r="A46" i="6"/>
  <c r="A45" i="6"/>
  <c r="A1" i="6"/>
  <c r="A46" i="5"/>
  <c r="A45" i="5"/>
  <c r="A1" i="5"/>
  <c r="A46" i="4"/>
  <c r="A45" i="4"/>
  <c r="A1" i="4"/>
  <c r="A46" i="3"/>
  <c r="A1" i="3"/>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alcChain>
</file>

<file path=xl/sharedStrings.xml><?xml version="1.0" encoding="utf-8"?>
<sst xmlns="http://schemas.openxmlformats.org/spreadsheetml/2006/main" count="38870" uniqueCount="499">
  <si>
    <t>Australian Gambling Statistics</t>
  </si>
  <si>
    <t>39th edition</t>
  </si>
  <si>
    <t>Product tables 2022–23</t>
  </si>
  <si>
    <t>Released September 2024</t>
  </si>
  <si>
    <t>Prepared by Queensland Government Statistician's Office, Queensland Treasury.</t>
  </si>
  <si>
    <t>ISSN: 1833-6337</t>
  </si>
  <si>
    <t>The cooperation of all Australian state and territory governments is gratefully acknowledged.</t>
  </si>
  <si>
    <t>Queensland Government Statistician's Office</t>
  </si>
  <si>
    <t>Data should be read in conjunction with the Explanatory notes. Refer to the Glossary section for a full description of terms.</t>
  </si>
  <si>
    <t>Disclaimer</t>
  </si>
  <si>
    <t>While great care has been taken in the preparation of this publication and each Australian state and territory has been asked to verify its own data in detail, it is nevertheless necessary to caution users concerning the complete accuracy of all data.</t>
  </si>
  <si>
    <t>No warranty is given as to the correctness or completeness of the information in this publication.</t>
  </si>
  <si>
    <t>The State of Queensland and each Australian state and territory expressly disclaim all and any liability (including all liability from or attributable to any negligent or wrongful act or omission) to any persons whatsoever in respect of anything done or omitted to be done by any such person in reliance, whether in whole or in part, upon any of the material in this publication.</t>
  </si>
  <si>
    <t>Licence</t>
  </si>
  <si>
    <t>This document is licensed under a Creative Commons Attribution 4.0 International licence. You are free to copy, communicate and adapt the work, as long as you attribute the authors.</t>
  </si>
  <si>
    <t>© The State of Queensland (Queensland Treasury) 2024</t>
  </si>
  <si>
    <t>To view a copy of this licence, visit</t>
  </si>
  <si>
    <t>https://creativecommons.org/licenses/by/4.0/</t>
  </si>
  <si>
    <r>
      <rPr>
        <sz val="9"/>
        <rFont val="Arial"/>
        <family val="2"/>
      </rPr>
      <t xml:space="preserve">To attribute this work, cite Queensland Government Statistician's Office, Queensland Treasury, </t>
    </r>
    <r>
      <rPr>
        <i/>
        <sz val="9"/>
        <rFont val="Arial"/>
        <family val="2"/>
      </rPr>
      <t>Australian Gambling Statistics,</t>
    </r>
  </si>
  <si>
    <r>
      <rPr>
        <i/>
        <sz val="9"/>
        <rFont val="Arial"/>
        <family val="2"/>
      </rPr>
      <t>Product tables</t>
    </r>
    <r>
      <rPr>
        <sz val="9"/>
        <rFont val="Arial"/>
        <family val="2"/>
      </rPr>
      <t>, 39th edition, 2024.</t>
    </r>
  </si>
  <si>
    <t>https://www.qgso.qld.gov.au</t>
  </si>
  <si>
    <t>List of Tables</t>
  </si>
  <si>
    <t>Sheet</t>
  </si>
  <si>
    <t>Description</t>
  </si>
  <si>
    <t>CASINO TURNOVER</t>
  </si>
  <si>
    <t>REAL CASINO TURNOVER</t>
  </si>
  <si>
    <t>PER CAPITA CASINO TURNOVER</t>
  </si>
  <si>
    <t>REAL PER CAPITA CASINO TURNOVER</t>
  </si>
  <si>
    <t>CASINO EXPENDITURE</t>
  </si>
  <si>
    <t>REAL CASINO EXPENDITURE</t>
  </si>
  <si>
    <t>PER CAPITA CASINO EXPENDITURE</t>
  </si>
  <si>
    <t>REAL PER CAPITA CASINO EXPENDITURE</t>
  </si>
  <si>
    <t>CASINO EXPENDITURE AS A PERCENTAGE OF HOUSEHOLD DISPOSABLE INCOME</t>
  </si>
  <si>
    <t>CASINO EXPENDITURE AS A PERCENTAGE OF TOTAL GAMBLING EXPENDITURE</t>
  </si>
  <si>
    <t>GOVERNMENT REVENUE FROM CASINO GAMING</t>
  </si>
  <si>
    <t>REAL GOVERNMENT REVENUE FROM CASINO GAMING</t>
  </si>
  <si>
    <t>PER CAPITA GOVERNMENT REVENUE FROM CASINO GAMING</t>
  </si>
  <si>
    <t>REAL PER CAPITA GOVERNMENT REVENUE FROM CASINO GAMING</t>
  </si>
  <si>
    <t>CASINO REVENUE AS A PERCENTAGE OF TOTAL STATE GAMBLING REVENUE</t>
  </si>
  <si>
    <t>GAMING MACHINES TURNOVER</t>
  </si>
  <si>
    <t>REAL GAMING MACHINES TURNOVER</t>
  </si>
  <si>
    <t>PER CAPITA GAMING MACHINES TURNOVER</t>
  </si>
  <si>
    <t>REAL PER CAPITA GAMING MACHINES TURNOVER</t>
  </si>
  <si>
    <t>GAMING MACHINES EXPENDITURE</t>
  </si>
  <si>
    <t>REAL GAMING MACHINES EXPENDITURE</t>
  </si>
  <si>
    <t>PER CAPITA GAMING MACHINES EXPENDITURE</t>
  </si>
  <si>
    <t>REAL PER CAPITA GAMING MACHINES EXPENDITURE</t>
  </si>
  <si>
    <t>GAMING MACHINES EXPENDITURE AS A PERCENTAGE OF HOUSEHOLD DISPOSABLE INCOME</t>
  </si>
  <si>
    <t>GAMING MACHINES EXPENDITURE AS A PERCENTAGE OF TOTAL GAMBLING EXPENDITURE</t>
  </si>
  <si>
    <t>GOVERNMENT REVENUE FROM GAMING MACHINES</t>
  </si>
  <si>
    <t>REAL GOVERNMENT REVENUE FROM GAMING MACHINES</t>
  </si>
  <si>
    <t>PER CAPITA GOVERNMENT REVENUE FROM GAMING MACHINES</t>
  </si>
  <si>
    <t>REAL PER CAPITA GOVERNMENT REVENUE FROM GAMING MACHINES</t>
  </si>
  <si>
    <t>GAMING MACHINES REVENUE AS A PERCENTAGE OF TOTAL STATE GAMBLING REVENUE</t>
  </si>
  <si>
    <t>INTERACTIVE GAMING TURNOVER</t>
  </si>
  <si>
    <t>REAL INTERACTIVE GAMING TURNOVER</t>
  </si>
  <si>
    <t>PER CAPITA INTERACTIVE GAMING TURNOVER</t>
  </si>
  <si>
    <t>REAL PER CAPITA INTERACTIVE GAMING TURNOVER</t>
  </si>
  <si>
    <t>INTERACTIVE GAMING EXPENDITURE</t>
  </si>
  <si>
    <t>REAL INTERACTIVE GAMING EXPENDITURE</t>
  </si>
  <si>
    <t>PER CAPITA INTERACTIVE GAMING EXPENDITURE</t>
  </si>
  <si>
    <t>REAL PER CAPITA INTERACTIVE GAMING EXPENDITURE</t>
  </si>
  <si>
    <t>INTERACTIVE GAMING EXPENDITURE AS A PERCENTAGE OF HOUSEHOLD DISPOSABLE INCOME</t>
  </si>
  <si>
    <t>INTERACTIVE GAMING EXPENDITURE AS A PERCENTAGE OF TOTAL GAMBLING EXPENDITURE</t>
  </si>
  <si>
    <t>GOVERNMENT REVENUE FROM INTERACTIVE GAMING</t>
  </si>
  <si>
    <t>REAL GOVERNMENT REVENUE FROM INTERACTIVE GAMING</t>
  </si>
  <si>
    <t>PER CAPITA GOVERNMENT REVENUE FROM INTERACTIVE GAMING</t>
  </si>
  <si>
    <t>REAL PER CAPITA GOVERNMENT REVENUE FROM INTERACTIVE GAMING</t>
  </si>
  <si>
    <t>INTERACTIVE GAMING REVENUE AS A PERCENTAGE OF TOTAL STATE GAMBLING REVENUE</t>
  </si>
  <si>
    <t>KENO TURNOVER</t>
  </si>
  <si>
    <t>REAL KENO TURNOVER</t>
  </si>
  <si>
    <t>PER CAPITA KENO TURNOVER</t>
  </si>
  <si>
    <t>REAL PER CAPITA KENO TURNOVER</t>
  </si>
  <si>
    <t>KENO EXPENDITURE</t>
  </si>
  <si>
    <t>REAL KENO EXPENDITURE</t>
  </si>
  <si>
    <t>PER CAPITA KENO EXPENDITURE</t>
  </si>
  <si>
    <t>REAL PER CAPITA KENO EXPENDITURE</t>
  </si>
  <si>
    <t>KENO EXPENDITURE AS A PERCENTAGE OF HOUSEHOLD DISPOSABLE INCOME</t>
  </si>
  <si>
    <t>KENO EXPENDITURE AS A PERCENTAGE OF TOTAL GAMBLING EXPENDITURE</t>
  </si>
  <si>
    <t>GOVERNMENT REVENUE FROM KENO</t>
  </si>
  <si>
    <t>REAL GOVERNMENT REVENUE FROM KENO</t>
  </si>
  <si>
    <t>PER CAPITA GOVERNMENT REVENUE FROM KENO</t>
  </si>
  <si>
    <t>REAL PER CAPITA GOVERNMENT REVENUE FROM KENO</t>
  </si>
  <si>
    <t>KENO REVENUE AS A PERCENTAGE OF TOTAL STATE GAMBLING REVENUE</t>
  </si>
  <si>
    <t>LOTTERIES TURNOVER</t>
  </si>
  <si>
    <t>REAL LOTTERIES TURNOVER</t>
  </si>
  <si>
    <t>PER CAPITA LOTTERIES TURNOVER</t>
  </si>
  <si>
    <t>REAL PER CAPITA LOTTERIES TURNOVER</t>
  </si>
  <si>
    <t>LOTTERIES EXPENDITURE</t>
  </si>
  <si>
    <t>REAL LOTTERIES EXPENDITURE</t>
  </si>
  <si>
    <t>PER CAPITA LOTTERIES EXPENDITURE</t>
  </si>
  <si>
    <t>REAL PER CAPITA LOTTERIES EXPENDITURE</t>
  </si>
  <si>
    <t>LOTTERIES EXPENDITURE AS A PERCENTAGE OF HOUSEHOLD DISPOSABLE INCOME</t>
  </si>
  <si>
    <t>LOTTERIES EXPENDITURE AS A PERCENTAGE OF TOTAL GAMBLING EXPENDITURE</t>
  </si>
  <si>
    <t>GOVERNMENT REVENUE FROM LOTTERIES</t>
  </si>
  <si>
    <t>REAL GOVERNMENT REVENUE FROM LOTTERIES</t>
  </si>
  <si>
    <t>PER CAPITA GOVERNMENT REVENUE FROM LOTTERIES</t>
  </si>
  <si>
    <t>REAL PER CAPITA GOVERNMENT REVENUE FROM LOTTERIES</t>
  </si>
  <si>
    <t>LOTTERIES REVENUE AS A PERCENTAGE OF TOTAL STATE GAMBLING REVENUE</t>
  </si>
  <si>
    <t>MINOR GAMING TURNOVER</t>
  </si>
  <si>
    <t>REAL MINOR GAMING TURNOVER</t>
  </si>
  <si>
    <t>PER CAPITA MINOR GAMING TURNOVER</t>
  </si>
  <si>
    <t>REAL PER CAPITA MINOR GAMING TURNOVER</t>
  </si>
  <si>
    <t>MINOR GAMING EXPENDITURE</t>
  </si>
  <si>
    <t>REAL MINOR GAMING EXPENDITURE</t>
  </si>
  <si>
    <t>PER CAPITA MINOR GAMING EXPENDITURE</t>
  </si>
  <si>
    <t>REAL PER CAPITA MINOR GAMING EXPENDITURE</t>
  </si>
  <si>
    <t>MINOR GAMING EXPENDITURE AS A PERCENTAGE OF HOUSEHOLD DISPOSABLE INCOME</t>
  </si>
  <si>
    <t>MINOR GAMING EXPENDITURE AS A PERCENTAGE OF TOTAL GAMBLING EXPENDITURE</t>
  </si>
  <si>
    <t>GOVERNMENT REVENUE FROM MINOR GAMING</t>
  </si>
  <si>
    <t>REAL GOVERNMENT REVENUE FROM MINOR GAMING</t>
  </si>
  <si>
    <t>PER CAPITA GOVERNMENT REVENUE FROM MINOR GAMING</t>
  </si>
  <si>
    <t>REAL PER CAPITA GOVERNMENT REVENUE FROM MINOR GAMING</t>
  </si>
  <si>
    <t>MINOR GAMING REVENUE AS A PERCENTAGE OF TOTAL STATE GAMBLING REVENUE</t>
  </si>
  <si>
    <t>GAMING TURNOVER</t>
  </si>
  <si>
    <t>REAL GAMING TURNOVER</t>
  </si>
  <si>
    <t>PER CAPITA GAMING TURNOVER</t>
  </si>
  <si>
    <t>REAL PER CAPITA GAMING TURNOVER</t>
  </si>
  <si>
    <t>GAMING EXPENDITURE</t>
  </si>
  <si>
    <t>REAL GAMING EXPENDITURE</t>
  </si>
  <si>
    <t>PER CAPITA GAMING EXPENDITURE</t>
  </si>
  <si>
    <t>REAL PER CAPITA GAMING EXPENDITURE</t>
  </si>
  <si>
    <t>GAMING EXPENDITURE AS A PERCENTAGE OF HOUSEHOLD DISPOSABLE INCOME</t>
  </si>
  <si>
    <t>GAMING EXPENDITURE AS A PERCENTAGE OF TOTAL GAMBLING EXPENDITURE</t>
  </si>
  <si>
    <t>GOVERNMENT REVENUE FROM GAMING</t>
  </si>
  <si>
    <t>REAL GOVERNMENT REVENUE FROM GAMING</t>
  </si>
  <si>
    <t>PER CAPITA GOVERNMENT REVENUE FROM GAMING</t>
  </si>
  <si>
    <t>REAL PER CAPITA GOVERNMENT REVENUE FROM GAMING</t>
  </si>
  <si>
    <t>GAMING REVENUE AS A PERCENTAGE OF TOTAL STATE GAMBLING REVENUE</t>
  </si>
  <si>
    <t>WAGERING TURNOVER</t>
  </si>
  <si>
    <t>REAL WAGERING TURNOVER</t>
  </si>
  <si>
    <t>PER CAPITA WAGERING TURNOVER</t>
  </si>
  <si>
    <t>REAL PER CAPITA WAGERING TURNOVER</t>
  </si>
  <si>
    <t>WAGERING EXPENDITURE</t>
  </si>
  <si>
    <t>REAL WAGERING EXPENDITURE</t>
  </si>
  <si>
    <t>PER CAPITA WAGERING EXPENDITURE</t>
  </si>
  <si>
    <t>REAL PER CAPITA WAGERING EXPENDITURE</t>
  </si>
  <si>
    <t>WAGERING EXPENDITURE AS A PERCENTAGE OF HOUSEHOLD DISPOSABLE INCOME</t>
  </si>
  <si>
    <t>WAGERING EXPENDITURE AS A PERCENTAGE OF TOTAL GAMBLING EXPENDITURE</t>
  </si>
  <si>
    <t>GOVERNMENT REVENUE FROM WAGERING</t>
  </si>
  <si>
    <t>REAL GOVERNMENT REVENUE FROM WAGERING</t>
  </si>
  <si>
    <t>PER CAPITA GOVERNMENT REVENUE FROM WAGERING</t>
  </si>
  <si>
    <t>REAL PER CAPITA GOVERNMENT REVENUE FROM WAGERING</t>
  </si>
  <si>
    <t>WAGERING REVENUE AS A PERCENTAGE OF TOTAL STATE GAMBLING REVENUE</t>
  </si>
  <si>
    <t>TOTAL TURNOVER</t>
  </si>
  <si>
    <t>REAL TOTAL TURNOVER</t>
  </si>
  <si>
    <t>PER CAPITA TOTAL TURNOVER</t>
  </si>
  <si>
    <t>REAL PER CAPITA TOTAL TURNOVER</t>
  </si>
  <si>
    <t>TOTAL EXPENDITURE</t>
  </si>
  <si>
    <t>REAL TOTAL EXPENDITURE</t>
  </si>
  <si>
    <t>PER CAPITA TOTAL EXPENDITURE</t>
  </si>
  <si>
    <t>REAL PER CAPITA TOTAL EXPENDITURE</t>
  </si>
  <si>
    <t>TOTAL EXPENDITURE AS A PERCENTAGE OF HOUSEHOLD DISPOSABLE INCOME</t>
  </si>
  <si>
    <t>GOVERNMENT REVENUE FROM TOTAL GAMBLING</t>
  </si>
  <si>
    <t>REAL GOVERNMENT REVENUE FROM TOTAL GAMBLING</t>
  </si>
  <si>
    <t>PER CAPITA GOVERNMENT REVENUE FROM TOTAL GAMBLING</t>
  </si>
  <si>
    <t>REAL PER CAPITA GOVERNMENT REVENUE FROM TOTAL GAMBLING</t>
  </si>
  <si>
    <t>TOTAL GAMING MACHINES OPERATING AS AT 30 JUNE</t>
  </si>
  <si>
    <t>TABLE CASINO 1</t>
  </si>
  <si>
    <t/>
  </si>
  <si>
    <t>ACT</t>
  </si>
  <si>
    <t>NSW</t>
  </si>
  <si>
    <t>NT</t>
  </si>
  <si>
    <t>QLD</t>
  </si>
  <si>
    <t>SA</t>
  </si>
  <si>
    <t>TAS</t>
  </si>
  <si>
    <t>VIC</t>
  </si>
  <si>
    <t>WA</t>
  </si>
  <si>
    <t>AUSTRALIA</t>
  </si>
  <si>
    <t>Value ($ million)</t>
  </si>
  <si>
    <t>1997–98</t>
  </si>
  <si>
    <t>1998–99</t>
  </si>
  <si>
    <t>1999–00</t>
  </si>
  <si>
    <t>2000–01</t>
  </si>
  <si>
    <t>2001–02</t>
  </si>
  <si>
    <t>2002–03</t>
  </si>
  <si>
    <t>U</t>
  </si>
  <si>
    <t>(1)</t>
  </si>
  <si>
    <t>I</t>
  </si>
  <si>
    <t>2003–04</t>
  </si>
  <si>
    <t>2004–05</t>
  </si>
  <si>
    <t>2005–06</t>
  </si>
  <si>
    <t>2006–07</t>
  </si>
  <si>
    <t>2007–08</t>
  </si>
  <si>
    <t>(2)</t>
  </si>
  <si>
    <t>2008–09</t>
  </si>
  <si>
    <t>2009–10</t>
  </si>
  <si>
    <t>2010–11</t>
  </si>
  <si>
    <t>2011–12</t>
  </si>
  <si>
    <t>2012–13</t>
  </si>
  <si>
    <t>2013–14</t>
  </si>
  <si>
    <t>2014–15</t>
  </si>
  <si>
    <t>(3)U</t>
  </si>
  <si>
    <t>2015–16</t>
  </si>
  <si>
    <t>2016–17</t>
  </si>
  <si>
    <t>(4)</t>
  </si>
  <si>
    <t>2017–18</t>
  </si>
  <si>
    <t>2018–19</t>
  </si>
  <si>
    <t>2019–20</t>
  </si>
  <si>
    <t>2020–21</t>
  </si>
  <si>
    <t>2021–22</t>
  </si>
  <si>
    <t>2022–23</t>
  </si>
  <si>
    <t>Notes:</t>
  </si>
  <si>
    <t>These data should be read in conjunction with the explanatory notes and other turnover tables in this publication.</t>
  </si>
  <si>
    <t>(1) Casino turnover includes actual turnover for keno and gaming machines and handle for table games, from this period on.</t>
  </si>
  <si>
    <t>(2) Excludes community keno, from this period on.</t>
  </si>
  <si>
    <t>(3) Turnover data no longer provided to SA Government.</t>
  </si>
  <si>
    <t>(4) Figure includes Hong Kong Dollars program.</t>
  </si>
  <si>
    <t>I = Incomplete data</t>
  </si>
  <si>
    <t>U = Unavailable data</t>
  </si>
  <si>
    <t>TABLE CASINO 2</t>
  </si>
  <si>
    <t>TABLE CASINO 3</t>
  </si>
  <si>
    <t>Value ($)</t>
  </si>
  <si>
    <t>TABLE CASINO 4</t>
  </si>
  <si>
    <t>TABLE CASINO 5</t>
  </si>
  <si>
    <t>(3)</t>
  </si>
  <si>
    <t>These data should be read in conjunction with the explanatory notes and other expenditure tables in this publication.</t>
  </si>
  <si>
    <t>(1) Excludes community keno, from this period on.</t>
  </si>
  <si>
    <t>(2) Figure includes Hong Kong Dollars program.</t>
  </si>
  <si>
    <t>(3) The Star only. No Rebate play. Data taken from Casino Duty reports from this year onwards.</t>
  </si>
  <si>
    <t>(4) The Star &amp; Crown data. Crown commenced operations 8/8/22. No Rebate play</t>
  </si>
  <si>
    <t>TABLE CASINO 6</t>
  </si>
  <si>
    <t>TABLE CASINO 7</t>
  </si>
  <si>
    <t>TABLE CASINO 8</t>
  </si>
  <si>
    <t>TABLE CASINO 9</t>
  </si>
  <si>
    <t>Percentage (%)</t>
  </si>
  <si>
    <t>TABLE CASINO 10</t>
  </si>
  <si>
    <t>TABLE CASINO 11</t>
  </si>
  <si>
    <t>(5)</t>
  </si>
  <si>
    <t>(6)</t>
  </si>
  <si>
    <t>(7)</t>
  </si>
  <si>
    <t>These data should be read in conjunction with the explanatory notes and other revenue tables in this publication.</t>
  </si>
  <si>
    <t>(1) Includes community keno, from this period on.</t>
  </si>
  <si>
    <t>(2) From this period on, includes unclaimed prizes for table gaming and gaming machines (including hotels and clubs). However, prizes may have been subsequently claimed.</t>
  </si>
  <si>
    <t>(3) Figure includes Hong Kong Dollars program. Value includes additional tax ($7.53 million in 2018–19) for the Minimum Guarantee on International Commission Business Tax, from this period on.</t>
  </si>
  <si>
    <t>(4) Keno taken out.</t>
  </si>
  <si>
    <t>(5) Both GST deducted and NT Keno taken out, from this period on.</t>
  </si>
  <si>
    <t>(6) The Star only. No Rebate play. Data taken from Casino Duty reports from this year onwards.</t>
  </si>
  <si>
    <t>(7) The Star &amp; Crown data. Crown commenced operations 8/8/22. No Rebate play</t>
  </si>
  <si>
    <t>TABLE CASINO 12</t>
  </si>
  <si>
    <t>TABLE CASINO 13</t>
  </si>
  <si>
    <t>TABLE CASINO 14</t>
  </si>
  <si>
    <t>TABLE CASINO 15</t>
  </si>
  <si>
    <t>TABLE GAMING MACHINES 1</t>
  </si>
  <si>
    <t>NA</t>
  </si>
  <si>
    <t>(1) Club and hotel gaming machine data are provided based on club and hotel financial years respectively. For clubs this runs from September to August and for hotels this runs from July to June, from this period on. Prior reporting included a preliminary</t>
  </si>
  <si>
    <t>June monthly figure for clubs as the finalised figure was not available at the time of producing this report.</t>
  </si>
  <si>
    <t>NA = Not applicable</t>
  </si>
  <si>
    <t>TABLE GAMING MACHINES 2</t>
  </si>
  <si>
    <t>TABLE GAMING MACHINES 3</t>
  </si>
  <si>
    <t>TABLE GAMING MACHINES 4</t>
  </si>
  <si>
    <t>TABLE GAMING MACHINES 5</t>
  </si>
  <si>
    <t>TABLE GAMING MACHINES 6</t>
  </si>
  <si>
    <t>TABLE GAMING MACHINES 7</t>
  </si>
  <si>
    <t>TABLE GAMING MACHINES 8</t>
  </si>
  <si>
    <t>TABLE GAMING MACHINES 9</t>
  </si>
  <si>
    <t>TABLE GAMING MACHINES 10</t>
  </si>
  <si>
    <t>TABLE GAMING MACHINES 11</t>
  </si>
  <si>
    <t>(8)</t>
  </si>
  <si>
    <t>(9)</t>
  </si>
  <si>
    <t>(10)</t>
  </si>
  <si>
    <t>(11)</t>
  </si>
  <si>
    <t>(12)</t>
  </si>
  <si>
    <t>(13)</t>
  </si>
  <si>
    <t>(1) Club and hotel gaming machine data are provided based on club and hotel financial years respectively. For clubs this runs from September to August and for hotels this runs from July to June, from this period on.</t>
  </si>
  <si>
    <t>(2) From July 2001, the gaming machine revenue includes gaming machine tax and major facility levy.</t>
  </si>
  <si>
    <t>(3) The Health Benefit Levy (HBL) has been excluded. The HBL for all Gaming Machines operating in Victoria (including Crown Casino) is 89.124.</t>
  </si>
  <si>
    <t>(4) From July 2006, the gaming machine revenue includes gaming machine tax and health services levy.</t>
  </si>
  <si>
    <t>(5) The Health Benefit Levy (HBL) has been excluded. The HBL for all Gaming Machines operating in Victoria (including Crown Casino) is 89.454.</t>
  </si>
  <si>
    <t>(6) The Health Benefit Levy (HBL) has been excluded. The HBL for all Gaming Machines operating in Victoria (including Crown Casino) is 128.735.</t>
  </si>
  <si>
    <t>(7) The Health Benefit Levy (HBL) has been excluded. The HBL for all Gaming Machines operating in Victoria (including Crown Casino) is 127.032.</t>
  </si>
  <si>
    <t>(8) The Health Benefit Levy (HBL) has been excluded. The HBL for all Gaming Machines operating in Victoria (including Crown Casino) is 126.421.</t>
  </si>
  <si>
    <t>(9) The Health Benefit Levy (HBL) has been excluded. The HBL for all Gaming Machines operating in Victoria (including Crown Casino) is 125.762.</t>
  </si>
  <si>
    <t>(10) Revenue does not include the levy on all gaming machine licensees of 0.75% of gross gaming machine revenue that commenced on 1 July 2011.</t>
  </si>
  <si>
    <t>(11) The Health Benefit Levy (HBL) has been excluded. The HBL for all Gaming Machines operating in Victoria (including Crown Casino) is 125.744.</t>
  </si>
  <si>
    <t>(12) The Health Benefit Levy (HBL) has been excluded. The HBL for all Gaming Machines operating in Victoria (including Crown Casino) is 42.333.</t>
  </si>
  <si>
    <t>(13) Revenue does not include the two levies on all gaming machine licensees of 0.4% of net gaming machine revenue each. These levies commenced on 1 July 2019.</t>
  </si>
  <si>
    <t>TABLE GAMING MACHINES 12</t>
  </si>
  <si>
    <t>TABLE GAMING MACHINES 13</t>
  </si>
  <si>
    <t>TABLE GAMING MACHINES 14</t>
  </si>
  <si>
    <t>TABLE GAMING MACHINES 15</t>
  </si>
  <si>
    <t>TABLE INTERACTIVE GAMING 1</t>
  </si>
  <si>
    <t>(2)(3)</t>
  </si>
  <si>
    <t>(1) Turnover from interactive gaming is completely sourced from overseas players.</t>
  </si>
  <si>
    <t>(2) Interactive gaming was banned in August 2001.</t>
  </si>
  <si>
    <t>(3) Not applicable from this period on.</t>
  </si>
  <si>
    <t>(4) Licensee(s) relaunched.</t>
  </si>
  <si>
    <t>TABLE INTERACTIVE GAMING 2</t>
  </si>
  <si>
    <t>TABLE INTERACTIVE GAMING 3</t>
  </si>
  <si>
    <t>TABLE INTERACTIVE GAMING 4</t>
  </si>
  <si>
    <t>TABLE INTERACTIVE GAMING 5</t>
  </si>
  <si>
    <t>(1) Expenditure from interactive gaming is completely sourced from overseas players.</t>
  </si>
  <si>
    <t>TABLE INTERACTIVE GAMING 6</t>
  </si>
  <si>
    <t>TABLE INTERACTIVE GAMING 7</t>
  </si>
  <si>
    <t>TABLE INTERACTIVE GAMING 8</t>
  </si>
  <si>
    <t>TABLE INTERACTIVE GAMING 9</t>
  </si>
  <si>
    <t>TABLE INTERACTIVE GAMING 10</t>
  </si>
  <si>
    <t>TABLE INTERACTIVE GAMING 11</t>
  </si>
  <si>
    <t>(1)(2)</t>
  </si>
  <si>
    <t>(4)NA</t>
  </si>
  <si>
    <t>(5)NA</t>
  </si>
  <si>
    <t>(1) Interactive gaming was banned in August 2001.</t>
  </si>
  <si>
    <t>(2) Not applicable from this period on.</t>
  </si>
  <si>
    <t>(3) Government revenue from interactive gaming includes both tax and product levies received.</t>
  </si>
  <si>
    <t>(4) Revenue from betting exchanges is no longer recorded in interactive gaming. It is now recorded in wagering.</t>
  </si>
  <si>
    <t>(5) Interactive gaming licensees do not pay tax, from this period on.</t>
  </si>
  <si>
    <t>(6) Tax applies, from this period on.</t>
  </si>
  <si>
    <t>TABLE INTERACTIVE GAMING 12</t>
  </si>
  <si>
    <t>TABLE INTERACTIVE GAMING 13</t>
  </si>
  <si>
    <t>TABLE INTERACTIVE GAMING 14</t>
  </si>
  <si>
    <t>TABLE INTERACTIVE GAMING 15</t>
  </si>
  <si>
    <t>TABLE KENO 1</t>
  </si>
  <si>
    <t>(1) Community keno was previously included in casino turnover.</t>
  </si>
  <si>
    <t>(2) New keno licence commenced 14 April 2012, replacing previous club keno arrangements. New keno game rolled out into a much larger number of venues.</t>
  </si>
  <si>
    <t>TABLE KENO 2</t>
  </si>
  <si>
    <t>TABLE KENO 3</t>
  </si>
  <si>
    <t>TABLE KENO 4</t>
  </si>
  <si>
    <t>TABLE KENO 5</t>
  </si>
  <si>
    <t>E</t>
  </si>
  <si>
    <t>(1) Represents actual keno expenditure, from this period on.</t>
  </si>
  <si>
    <t>(2) Community keno was previously included in casino expenditure.</t>
  </si>
  <si>
    <t>(3) New keno licence commenced 14 April 2012, replacing previous club keno arrangements. New keno game rolled out into a much larger number of venues.</t>
  </si>
  <si>
    <t>E = Estimated data</t>
  </si>
  <si>
    <t>TABLE KENO 6</t>
  </si>
  <si>
    <t>TABLE KENO 7</t>
  </si>
  <si>
    <t>TABLE KENO 8</t>
  </si>
  <si>
    <t>TABLE KENO 9</t>
  </si>
  <si>
    <t>TABLE KENO 10</t>
  </si>
  <si>
    <t>TABLE KENO 11</t>
  </si>
  <si>
    <t>(1) For this and previous periods, includes unclaimed keno prizes for hotels, clubs and casinos. However, prizes may have been subsequently claimed.</t>
  </si>
  <si>
    <t>TABLE KENO 12</t>
  </si>
  <si>
    <t>TABLE KENO 13</t>
  </si>
  <si>
    <t>TABLE KENO 14</t>
  </si>
  <si>
    <t>TABLE KENO 15</t>
  </si>
  <si>
    <t>TABLE LOTTERIES 1</t>
  </si>
  <si>
    <t>(8)I</t>
  </si>
  <si>
    <t>(1) Pools data are for gross sales, from this period on.</t>
  </si>
  <si>
    <t>(2) Instant lotteries data are for gross sales, i.e. include agent commission, from this period on.</t>
  </si>
  <si>
    <t>(3) Intralot surrendered licence and ceased trading 31 January 2015.</t>
  </si>
  <si>
    <t>(4) Includes new product "Set for Life", commenced 7 August 2015.</t>
  </si>
  <si>
    <t>(5) Set for Life lottery product introduced in 2015–16.</t>
  </si>
  <si>
    <t>(6) Instant lottery and Lotto figures are under subscription, from this period on.</t>
  </si>
  <si>
    <t>(7) Figure represents net sales, from this period on.</t>
  </si>
  <si>
    <t>(8) Pools was withdrawn from the Australian Lottery Market on 23 June 2018.</t>
  </si>
  <si>
    <t>(9) Includes Mail-order lotteries.</t>
  </si>
  <si>
    <t>TABLE LOTTERIES 2</t>
  </si>
  <si>
    <t>TABLE LOTTERIES 3</t>
  </si>
  <si>
    <t>TABLE LOTTERIES 4</t>
  </si>
  <si>
    <t>TABLE LOTTERIES 5</t>
  </si>
  <si>
    <t>(6)(7)</t>
  </si>
  <si>
    <t>(11)I</t>
  </si>
  <si>
    <t>(1) Instant lottery, Lottery and Lotto expenditure estimated at 40.0%, and Pools expenditure estimated at 50.0%, of turnover (subscriptions), from this period on.</t>
  </si>
  <si>
    <t>(2) Instant lottery, lotteries, and lotto expenditure estimated at 40.0% of turnover, from this period on.</t>
  </si>
  <si>
    <t>(3) Pools expenditure estimated at 50.0% of turnover, from this period on.</t>
  </si>
  <si>
    <t>(4) Lotto data represents sales less prizes and commission, from this period on.</t>
  </si>
  <si>
    <t>(5) Data are for turnover minus prizes won by players, from this period on.</t>
  </si>
  <si>
    <t>(6) Intralot surrendered licence and ceased trading 31 January 2015.</t>
  </si>
  <si>
    <t>(7) Instant lottery data are for turnover minus prizes won by players, from this period on.</t>
  </si>
  <si>
    <t>(8) Includes new product "Set for Life", commenced 7 August 2015.</t>
  </si>
  <si>
    <t>(9) Lotto expenditure estimated at 40.0% of turnover, except for the "Set for Life" product estimated at 36.8% of turnover (introduced in 2015–16).</t>
  </si>
  <si>
    <t>(10) Figure represents net sales, from this period on.</t>
  </si>
  <si>
    <t>(11) Pools was withdrawn from the Australian Lottery Market on 23 June 2018.</t>
  </si>
  <si>
    <t>(12) Includes Mail-order lotteries.</t>
  </si>
  <si>
    <t>TABLE LOTTERIES 6</t>
  </si>
  <si>
    <t>TABLE LOTTERIES 7</t>
  </si>
  <si>
    <t>TABLE LOTTERIES 8</t>
  </si>
  <si>
    <t>TABLE LOTTERIES 9</t>
  </si>
  <si>
    <t>TABLE LOTTERIES 10</t>
  </si>
  <si>
    <t>TABLE LOTTERIES 11</t>
  </si>
  <si>
    <t>(1) Data are for total funding, from this period on.</t>
  </si>
  <si>
    <t>(2) Figure represents net sales, from this period on.</t>
  </si>
  <si>
    <t>(3) Total funding to grant beneficiaries, from this period on.</t>
  </si>
  <si>
    <t>(4) Pools was withdrawn from the Australian Lottery Market on 23 June 2018.</t>
  </si>
  <si>
    <t>(5) Includes Mail-order lotteries.</t>
  </si>
  <si>
    <t>TABLE LOTTERIES 12</t>
  </si>
  <si>
    <t>TABLE LOTTERIES 13</t>
  </si>
  <si>
    <t>TABLE LOTTERIES 14</t>
  </si>
  <si>
    <t>TABLE LOTTERIES 15</t>
  </si>
  <si>
    <t>TABLE MINOR GAMING 1</t>
  </si>
  <si>
    <t>(1) Reliable figures are no longer available since the introduction of the Charitable and Non-Profit Gaming Act 1999.</t>
  </si>
  <si>
    <t>(2) Unavailable data from this period on.</t>
  </si>
  <si>
    <t>(3) Turnover and expenditure figures do not include bingo and instant tickets as these data are no longer collected.</t>
  </si>
  <si>
    <t>(4) Data on minor gaming turnover are no longer collected.</t>
  </si>
  <si>
    <t>(5) From 1 September 2008, a licence is no longer required for lotteries where the total prize value does not exceed $5,000.</t>
  </si>
  <si>
    <t>TABLE MINOR GAMING 2</t>
  </si>
  <si>
    <t>TABLE MINOR GAMING 3</t>
  </si>
  <si>
    <t>TABLE MINOR GAMING 4</t>
  </si>
  <si>
    <t>TABLE MINOR GAMING 5</t>
  </si>
  <si>
    <t>(3)NA</t>
  </si>
  <si>
    <t>(3) Data on minor gaming turnover are no longer collected, and therefore an estimate of expenditure can no longer be made.</t>
  </si>
  <si>
    <t>TABLE MINOR GAMING 6</t>
  </si>
  <si>
    <t>TABLE MINOR GAMING 7</t>
  </si>
  <si>
    <t>TABLE MINOR GAMING 8</t>
  </si>
  <si>
    <t>TABLE MINOR GAMING 9</t>
  </si>
  <si>
    <t>TABLE MINOR GAMING 10</t>
  </si>
  <si>
    <t>TABLE MINOR GAMING 11</t>
  </si>
  <si>
    <t>(3) Minor gaming revenue was incorrectly reported in previous years. No tax is received for minor gaming activities, only income is from application fees.</t>
  </si>
  <si>
    <t>TABLE MINOR GAMING 12</t>
  </si>
  <si>
    <t>TABLE MINOR GAMING 13</t>
  </si>
  <si>
    <t>TABLE MINOR GAMING 14</t>
  </si>
  <si>
    <t>TABLE MINOR GAMING 15</t>
  </si>
  <si>
    <t>TABLE GAMING 1</t>
  </si>
  <si>
    <t>TABLE GAMING 2</t>
  </si>
  <si>
    <t>TABLE GAMING 3</t>
  </si>
  <si>
    <t>TABLE GAMING 4</t>
  </si>
  <si>
    <t>TABLE GAMING 5</t>
  </si>
  <si>
    <t>EI</t>
  </si>
  <si>
    <t>TABLE GAMING 6</t>
  </si>
  <si>
    <t>TABLE GAMING 7</t>
  </si>
  <si>
    <t>TABLE GAMING 8</t>
  </si>
  <si>
    <t>TABLE GAMING 9</t>
  </si>
  <si>
    <t>TABLE GAMING 10</t>
  </si>
  <si>
    <t>TABLE GAMING 11</t>
  </si>
  <si>
    <t>TABLE GAMING 12</t>
  </si>
  <si>
    <t>TABLE GAMING 13</t>
  </si>
  <si>
    <t>TABLE GAMING 14</t>
  </si>
  <si>
    <t>TABLE GAMING 15</t>
  </si>
  <si>
    <t>TABLE WAGERING 1</t>
  </si>
  <si>
    <t>(2)I</t>
  </si>
  <si>
    <t>(1) Includes Sports Bookmakers, On course, Betting exchange and Totalizator, from this period on.</t>
  </si>
  <si>
    <t>(2) Point of consumption tax introduced and applied from 1 January 2019. This figure only contains data from July 2018 to December 2018, pre point of consumption tax.</t>
  </si>
  <si>
    <t>(3) Does not include turnover for wagering operators authorised to conduct betting operations in South Australia.</t>
  </si>
  <si>
    <t>(4) Total Turnover derived from TAB Limited and NSW Licensed Bookmaker's authorised under Section 16(1) and 19(2) of the Betting and Racing Act 1998.</t>
  </si>
  <si>
    <t>(5) The 2019–20 NT wagering Turnover and Expenditure figures are an estimate of NT residents only. This estimate is provided to avoid double counting given other jurisdictions are now operating under a point of consumption tax arrangement.  In this regard,</t>
  </si>
  <si>
    <t>the 2019–20 figures represent a significant break in time series and comparisons with previous figures are not appropriate.</t>
  </si>
  <si>
    <t>(6) First available full year data for point of consumption data.</t>
  </si>
  <si>
    <t>(7) Figure represents Pari-mutuel and Sports bet only. Trackside figure (139.560) not included.</t>
  </si>
  <si>
    <t>(8) NSW Turnover derived from TAB Limited and NSW Licensed Bookmaker's authorised under Section 16(1) and 19(2) of the Betting and Racing Act 1998.</t>
  </si>
  <si>
    <t>(9) From this period on, wagering turnover reflects wagering by Tasmanian residents with all licensed providers, including those in other jurisdictions. Prior to this period, wagering turnover reflects wagering with Tasmanian licensed providers.</t>
  </si>
  <si>
    <t>(10) Figure represents Pari-mutuel and Sports bet only. Trackside figure (111.991) not included.</t>
  </si>
  <si>
    <t>(11) Retrospective adjustments typically resulting from amended returns from betting operators and/or compliance activity.</t>
  </si>
  <si>
    <t>(12) Turnover figure unavailable</t>
  </si>
  <si>
    <t>(13) Bookmakers Turnover data unavailable.  1/7/2022 - PoCT tax increase from 10% to 15%</t>
  </si>
  <si>
    <t>TABLE WAGERING 2</t>
  </si>
  <si>
    <t>TABLE WAGERING 3</t>
  </si>
  <si>
    <t>TABLE WAGERING 4</t>
  </si>
  <si>
    <t>TABLE WAGERING 5</t>
  </si>
  <si>
    <t>(3)I</t>
  </si>
  <si>
    <t>(6)R</t>
  </si>
  <si>
    <t>R</t>
  </si>
  <si>
    <t>(14)</t>
  </si>
  <si>
    <t>(1) Includes expenditure for wagering operators authorised to conduct betting operations in South Australia, from this period on.</t>
  </si>
  <si>
    <t>(2) Includes Sports Bookmakers, On course, Betting exchange and Totalizator, from this period on.</t>
  </si>
  <si>
    <t>(3) Point of consumption tax introduced and applied from 1 January 2019. This figure only contains data from July 2018 to December 2018, pre point of consumption tax.</t>
  </si>
  <si>
    <t>(4) Total TAB Limited wagering revenue and net NSW revenue derived from Betting Operators as per section 13A of the Betting Tax Act 2001.</t>
  </si>
  <si>
    <t>(7) Figure represents Pari-mutuel and Sports bet only. Trackside figure (29.289 ) not included.</t>
  </si>
  <si>
    <t>(8) Net NSW revenue derived from TAB Limited and Betting Operators as per section 13A of the Betting Tax Act 2001.</t>
  </si>
  <si>
    <t>(9) From this period on, wagering expenditure reflects wagering by Tasmanian residents with all licensed providers, including those in other jurisdictions. Prior to this period, wagering expenditure reflects wagering with Tasmanian licensed providers.</t>
  </si>
  <si>
    <t>(10) Figure represents Pari-mutuel and Sports bet only. Trackside figure (23.205) not included.</t>
  </si>
  <si>
    <t>(12) Figure represents Pari-mutuel and Sports bet and Trackside.</t>
  </si>
  <si>
    <t>(13) 1/7/2022 - PoCT tax increase from 10% to 15%, TAB Parimutuel Expenditure now collected from the Annual POCT Reconciliation report.</t>
  </si>
  <si>
    <t>(14) Figure represents Pari-mutuel and Sports bet and Trackside</t>
  </si>
  <si>
    <t>R = Revised data</t>
  </si>
  <si>
    <t>TABLE WAGERING 6</t>
  </si>
  <si>
    <t>TABLE WAGERING 7</t>
  </si>
  <si>
    <t>TABLE WAGERING 8</t>
  </si>
  <si>
    <t>TABLE WAGERING 9</t>
  </si>
  <si>
    <t>TABLE WAGERING 10</t>
  </si>
  <si>
    <t>TABLE WAGERING 11</t>
  </si>
  <si>
    <t>(2)E</t>
  </si>
  <si>
    <t>(4)I</t>
  </si>
  <si>
    <t>(7)I</t>
  </si>
  <si>
    <t>(15)</t>
  </si>
  <si>
    <t>(1) Point of consumption tax commenced 1 July 2017.</t>
  </si>
  <si>
    <t>(3) Data unavailable due to introduction of point of consumption tax.</t>
  </si>
  <si>
    <t>(4) Point of consumption tax introduced and applied from 1 Jan 2019. This figure only contains data from July 2018 to December 2018, pre point of consumption tax.</t>
  </si>
  <si>
    <t>(5) Includes all government revenue collected between 1 July 2018 to 30 June 2019, but excludes point of consumption tax revenue, which was introduced on 1 January 2019.</t>
  </si>
  <si>
    <t>(6) Government revenue derived from TAB Limited, and Betting Operators obligated to pay the point of consumption tax from NSW bets, under Part 3, 4 and 5 for the Betting Tax Act 2001.</t>
  </si>
  <si>
    <t>(7) Point of consumption tax commenced from 1 January 2020. As paid monthly in arrears, only the first five months of revenue is shown.</t>
  </si>
  <si>
    <t>(8) First available full year data for point of consumption tax.</t>
  </si>
  <si>
    <t>(9) Figure represents Pari-mutuel and Sports bet only. Trackside figure (2.343) not included.</t>
  </si>
  <si>
    <t>(10) Government revenue derived from TAB Limited's betting tax under Part 2 &amp; 3 of the Betting Tax Act 2001 and Betting Operators point of consumption tax on NSW bets, under Part 4 of the Betting Tax Act 2001.</t>
  </si>
  <si>
    <t>(11) From this period on, wagering revenue reflects wagering by Tasmanian residents with all licensed providers, including those in other jurisdictions. Prior to this period, wagering revenue reflects wagering with Tasmanian licensed providers.</t>
  </si>
  <si>
    <t>(12) Figure represents Pari-mutuel and Sports bet only. Trackside figure (1.856) not included.</t>
  </si>
  <si>
    <t>(13) Retrospective adjustments typically resulting from amended returns from betting operators and/or compliance activity.</t>
  </si>
  <si>
    <t>(15) 1/7/2022 - PoCT tax increase from 10% to 15%</t>
  </si>
  <si>
    <t>TABLE WAGERING 12</t>
  </si>
  <si>
    <t>TABLE WAGERING 13</t>
  </si>
  <si>
    <t>TABLE WAGERING 14</t>
  </si>
  <si>
    <t>TABLE WAGERING 15</t>
  </si>
  <si>
    <t>TABLE TOTAL 1</t>
  </si>
  <si>
    <t>TABLE TOTAL 2</t>
  </si>
  <si>
    <t>TABLE TOTAL 3</t>
  </si>
  <si>
    <t>TABLE TOTAL 4</t>
  </si>
  <si>
    <t>TABLE TOTAL 5</t>
  </si>
  <si>
    <t>IR</t>
  </si>
  <si>
    <t>TABLE TOTAL 6</t>
  </si>
  <si>
    <t>TABLE TOTAL 7</t>
  </si>
  <si>
    <t>TABLE TOTAL 8</t>
  </si>
  <si>
    <t>TABLE TOTAL 9</t>
  </si>
  <si>
    <t>TABLE TOTAL 11</t>
  </si>
  <si>
    <t>TABLE TOTAL 12</t>
  </si>
  <si>
    <t>TABLE TOTAL 13</t>
  </si>
  <si>
    <t>TABLE TOTAL 14</t>
  </si>
  <si>
    <t>TABLE TOTAL 16</t>
  </si>
  <si>
    <t>GAMING MACHINES OPERATING AS AT 30 JUNE</t>
  </si>
  <si>
    <t>NUMBER</t>
  </si>
  <si>
    <t>These data should be read in conjunction with the explanatory notes.</t>
  </si>
  <si>
    <t>(1) Includes 327 machines that were temporarily decommissioned for the last two months of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</si>
</sst>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0.000_ ;??\-??_ "/>
    <numFmt numFmtId="165" formatCode="###,###,###,###,##0.00_ ;\-###,###,###,###,##0.00_ ;??\-??_ "/>
    <numFmt numFmtId="166" formatCode="_(* #,##0_);_(* \(#,##0\);_(* &quot;-&quot;_);_(@_)"/>
  </numFmts>
  <fonts count="14" x14ac:knownFonts="1">
    <font>
      <sz val="10"/>
      <color rgb="FF000000"/>
      <name val="Arial"/>
    </font>
    <font>
      <b/>
      <sz val="14"/>
      <color rgb="FF000000"/>
      <name val="Arial"/>
    </font>
    <font>
      <sz val="9"/>
      <color rgb="FF000000"/>
      <name val="Arial"/>
    </font>
    <font>
      <u/>
      <sz val="9"/>
      <color theme="10"/>
      <name val="Arial"/>
    </font>
    <font>
      <b/>
      <sz val="9"/>
      <color rgb="FF000000"/>
      <name val="Arial"/>
    </font>
    <font>
      <u/>
      <sz val="10"/>
      <color theme="10"/>
      <name val="Arial"/>
    </font>
    <font>
      <b/>
      <u/>
      <sz val="12"/>
      <color rgb="FF000000"/>
      <name val="Arial"/>
    </font>
    <font>
      <b/>
      <sz val="12"/>
      <color rgb="FF000000"/>
      <name val="Arial"/>
    </font>
    <font>
      <i/>
      <u/>
      <sz val="8"/>
      <color theme="10"/>
      <name val="Arial"/>
    </font>
    <font>
      <sz val="8"/>
      <color rgb="FF000000"/>
      <name val="Arial"/>
    </font>
    <font>
      <b/>
      <sz val="10"/>
      <color rgb="FF000000"/>
      <name val="Arial"/>
    </font>
    <font>
      <i/>
      <sz val="8"/>
      <color rgb="FF000000"/>
      <name val="Arial"/>
    </font>
    <font>
      <sz val="9"/>
      <name val="Arial"/>
      <family val="2"/>
    </font>
    <font>
      <i/>
      <sz val="9"/>
      <name val="Arial"/>
      <family val="2"/>
    </font>
  </fonts>
  <fills count="3">
    <fill>
      <patternFill patternType="none"/>
    </fill>
    <fill>
      <patternFill patternType="gray125"/>
    </fill>
    <fill>
      <patternFill patternType="solid">
        <fgColor rgb="FF909090"/>
      </patternFill>
    </fill>
  </fills>
  <borders count="3">
    <border>
      <left/>
      <right/>
      <top/>
      <bottom/>
      <diagonal/>
    </border>
    <border>
      <left/>
      <right/>
      <top style="medium">
        <color rgb="FF000000"/>
      </top>
      <bottom style="medium">
        <color rgb="FF000000"/>
      </bottom>
      <diagonal/>
    </border>
    <border>
      <left/>
      <right/>
      <top/>
      <bottom style="medium">
        <color rgb="FF0000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0" fillId="0" borderId="0" xfId="0" applyNumberFormat="1"/>
    <xf numFmtId="0" fontId="9" fillId="0" borderId="0" xfId="0" applyFont="1" applyAlignment="1">
      <alignment horizontal="center" vertical="center"/>
    </xf>
    <xf numFmtId="0" fontId="10" fillId="0" borderId="1" xfId="0" applyFont="1" applyBorder="1" applyAlignment="1">
      <alignment horizontal="center" vertical="center" wrapText="1"/>
    </xf>
    <xf numFmtId="0" fontId="10" fillId="0" borderId="0" xfId="0" applyFont="1"/>
    <xf numFmtId="164" fontId="0" fillId="0" borderId="2" xfId="0" applyNumberFormat="1" applyBorder="1"/>
    <xf numFmtId="0" fontId="9" fillId="0" borderId="2" xfId="0" applyFont="1" applyBorder="1" applyAlignment="1">
      <alignment horizontal="center" vertical="center"/>
    </xf>
    <xf numFmtId="0" fontId="10" fillId="0" borderId="2" xfId="0" applyFont="1" applyBorder="1"/>
    <xf numFmtId="0" fontId="9" fillId="0" borderId="0" xfId="0" applyFont="1"/>
    <xf numFmtId="0" fontId="11" fillId="0" borderId="0" xfId="0" applyFont="1"/>
    <xf numFmtId="165" fontId="0" fillId="0" borderId="0" xfId="0" applyNumberFormat="1"/>
    <xf numFmtId="165" fontId="0" fillId="0" borderId="2" xfId="0" applyNumberFormat="1" applyBorder="1"/>
    <xf numFmtId="166" fontId="0" fillId="0" borderId="0" xfId="0" applyNumberFormat="1"/>
    <xf numFmtId="166" fontId="0" fillId="0" borderId="2" xfId="0" applyNumberFormat="1" applyBorder="1"/>
    <xf numFmtId="0" fontId="2" fillId="0" borderId="0" xfId="0" applyFont="1" applyAlignment="1">
      <alignment wrapText="1"/>
    </xf>
    <xf numFmtId="0" fontId="2" fillId="0" borderId="0" xfId="0" applyFont="1"/>
    <xf numFmtId="0" fontId="0" fillId="0" borderId="0" xfId="0"/>
    <xf numFmtId="0" fontId="7"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0</xdr:rowOff>
    </xdr:from>
    <xdr:ext cx="981000" cy="361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showGridLines="0" tabSelected="1" workbookViewId="0"/>
  </sheetViews>
  <sheetFormatPr defaultColWidth="11.42578125" defaultRowHeight="12.75" x14ac:dyDescent="0.2"/>
  <cols>
    <col min="1" max="1" width="14.7109375" customWidth="1"/>
    <col min="2" max="2" width="12.5703125" customWidth="1"/>
    <col min="3" max="3" width="14.7109375" customWidth="1"/>
  </cols>
  <sheetData>
    <row r="1" spans="1:4" ht="18" customHeight="1" x14ac:dyDescent="0.25">
      <c r="A1" s="1" t="s">
        <v>0</v>
      </c>
      <c r="B1" s="1"/>
      <c r="C1" s="1"/>
      <c r="D1" s="1"/>
    </row>
    <row r="2" spans="1:4" ht="18" customHeight="1" x14ac:dyDescent="0.25">
      <c r="A2" s="1" t="s">
        <v>1</v>
      </c>
      <c r="B2" s="1"/>
      <c r="C2" s="1"/>
      <c r="D2" s="1"/>
    </row>
    <row r="3" spans="1:4" ht="18" customHeight="1" x14ac:dyDescent="0.25">
      <c r="A3" s="1" t="s">
        <v>2</v>
      </c>
      <c r="B3" s="1"/>
      <c r="C3" s="1"/>
      <c r="D3" s="1"/>
    </row>
    <row r="4" spans="1:4" ht="15" customHeight="1" x14ac:dyDescent="0.2">
      <c r="A4" s="2"/>
      <c r="B4" s="2"/>
      <c r="C4" s="2"/>
      <c r="D4" s="2"/>
    </row>
    <row r="5" spans="1:4" ht="15" customHeight="1" x14ac:dyDescent="0.2">
      <c r="A5" s="2" t="s">
        <v>3</v>
      </c>
      <c r="B5" s="2"/>
      <c r="C5" s="2"/>
      <c r="D5" s="2"/>
    </row>
    <row r="6" spans="1:4" ht="15" customHeight="1" x14ac:dyDescent="0.2">
      <c r="A6" s="2"/>
      <c r="B6" s="2"/>
      <c r="C6" s="2"/>
      <c r="D6" s="2"/>
    </row>
    <row r="7" spans="1:4" ht="15" customHeight="1" x14ac:dyDescent="0.2">
      <c r="A7" s="2" t="s">
        <v>4</v>
      </c>
      <c r="B7" s="2"/>
      <c r="C7" s="2"/>
      <c r="D7" s="2"/>
    </row>
    <row r="8" spans="1:4" ht="15" customHeight="1" x14ac:dyDescent="0.2">
      <c r="A8" s="2" t="s">
        <v>5</v>
      </c>
      <c r="B8" s="2"/>
      <c r="C8" s="2"/>
      <c r="D8" s="2"/>
    </row>
    <row r="9" spans="1:4" ht="15" customHeight="1" x14ac:dyDescent="0.2">
      <c r="A9" s="2"/>
      <c r="B9" s="2"/>
      <c r="C9" s="2"/>
      <c r="D9" s="2"/>
    </row>
    <row r="10" spans="1:4" ht="15" customHeight="1" x14ac:dyDescent="0.2">
      <c r="A10" s="2" t="s">
        <v>6</v>
      </c>
      <c r="B10" s="2"/>
      <c r="C10" s="2"/>
      <c r="D10" s="2"/>
    </row>
    <row r="11" spans="1:4" ht="15" customHeight="1" x14ac:dyDescent="0.2">
      <c r="A11" s="2"/>
      <c r="B11" s="2"/>
      <c r="C11" s="2"/>
      <c r="D11" s="2"/>
    </row>
    <row r="12" spans="1:4" ht="15" customHeight="1" x14ac:dyDescent="0.2">
      <c r="A12" s="2" t="s">
        <v>7</v>
      </c>
      <c r="B12" s="2"/>
      <c r="C12" s="2"/>
      <c r="D12" s="2"/>
    </row>
    <row r="13" spans="1:4" ht="15" customHeight="1" x14ac:dyDescent="0.2">
      <c r="A13" s="3" t="s">
        <v>20</v>
      </c>
      <c r="B13" s="2"/>
      <c r="C13" s="2"/>
      <c r="D13" s="2"/>
    </row>
    <row r="14" spans="1:4" ht="15" customHeight="1" x14ac:dyDescent="0.2">
      <c r="A14" s="2"/>
      <c r="B14" s="2"/>
      <c r="C14" s="2"/>
      <c r="D14" s="2"/>
    </row>
    <row r="15" spans="1:4" ht="15" customHeight="1" x14ac:dyDescent="0.2">
      <c r="A15" s="2" t="s">
        <v>8</v>
      </c>
      <c r="B15" s="2"/>
      <c r="C15" s="2"/>
      <c r="D15" s="2"/>
    </row>
    <row r="16" spans="1:4" ht="15" customHeight="1" x14ac:dyDescent="0.2">
      <c r="A16" s="2"/>
      <c r="B16" s="2"/>
      <c r="C16" s="2"/>
      <c r="D16" s="2"/>
    </row>
    <row r="17" spans="1:8" ht="15" customHeight="1" x14ac:dyDescent="0.2">
      <c r="A17" s="4" t="s">
        <v>9</v>
      </c>
      <c r="B17" s="4"/>
      <c r="C17" s="4"/>
      <c r="D17" s="4"/>
    </row>
    <row r="18" spans="1:8" ht="15" customHeight="1" x14ac:dyDescent="0.2">
      <c r="A18" s="2"/>
      <c r="B18" s="2"/>
      <c r="C18" s="2"/>
      <c r="D18" s="2"/>
    </row>
    <row r="19" spans="1:8" ht="28.5" customHeight="1" x14ac:dyDescent="0.2">
      <c r="A19" s="22" t="s">
        <v>10</v>
      </c>
      <c r="B19" s="23"/>
      <c r="C19" s="23"/>
      <c r="D19" s="23"/>
      <c r="E19" s="24"/>
      <c r="F19" s="24"/>
      <c r="G19" s="24"/>
      <c r="H19" s="24"/>
    </row>
    <row r="20" spans="1:8" ht="15" customHeight="1" x14ac:dyDescent="0.2">
      <c r="A20" s="2"/>
      <c r="B20" s="2"/>
      <c r="C20" s="2"/>
      <c r="D20" s="2"/>
    </row>
    <row r="21" spans="1:8" ht="15" customHeight="1" x14ac:dyDescent="0.2">
      <c r="A21" s="2" t="s">
        <v>11</v>
      </c>
      <c r="B21" s="2"/>
      <c r="C21" s="2"/>
      <c r="D21" s="2"/>
    </row>
    <row r="22" spans="1:8" ht="15" customHeight="1" x14ac:dyDescent="0.2">
      <c r="A22" s="2"/>
      <c r="B22" s="2"/>
      <c r="C22" s="2"/>
      <c r="D22" s="2"/>
    </row>
    <row r="23" spans="1:8" ht="42" customHeight="1" x14ac:dyDescent="0.2">
      <c r="A23" s="22" t="s">
        <v>12</v>
      </c>
      <c r="B23" s="23"/>
      <c r="C23" s="23"/>
      <c r="D23" s="23"/>
      <c r="E23" s="24"/>
      <c r="F23" s="24"/>
      <c r="G23" s="24"/>
      <c r="H23" s="24"/>
    </row>
    <row r="24" spans="1:8" ht="15" customHeight="1" x14ac:dyDescent="0.2">
      <c r="A24" s="2"/>
      <c r="B24" s="2"/>
      <c r="C24" s="2"/>
      <c r="D24" s="2"/>
    </row>
    <row r="25" spans="1:8" ht="15" customHeight="1" x14ac:dyDescent="0.2">
      <c r="A25" s="4" t="s">
        <v>13</v>
      </c>
      <c r="B25" s="4"/>
      <c r="C25" s="4"/>
      <c r="D25" s="4"/>
    </row>
    <row r="26" spans="1:8" ht="15" customHeight="1" x14ac:dyDescent="0.2">
      <c r="A26" s="2"/>
      <c r="B26" s="2"/>
      <c r="C26" s="2"/>
      <c r="D26" s="2"/>
    </row>
    <row r="27" spans="1:8" ht="28.5" customHeight="1" x14ac:dyDescent="0.2">
      <c r="A27" s="22" t="s">
        <v>14</v>
      </c>
      <c r="B27" s="23"/>
      <c r="C27" s="23"/>
      <c r="D27" s="23"/>
      <c r="E27" s="24"/>
      <c r="F27" s="24"/>
      <c r="G27" s="24"/>
      <c r="H27" s="24"/>
    </row>
    <row r="28" spans="1:8" ht="15" customHeight="1" x14ac:dyDescent="0.2">
      <c r="A28" s="2"/>
      <c r="B28" s="2"/>
      <c r="C28" s="2"/>
      <c r="D28" s="2"/>
    </row>
    <row r="29" spans="1:8" ht="15" customHeight="1" x14ac:dyDescent="0.2">
      <c r="A29" s="2"/>
      <c r="B29" s="2"/>
      <c r="C29" s="2"/>
      <c r="D29" s="2"/>
    </row>
    <row r="30" spans="1:8" ht="15" customHeight="1" x14ac:dyDescent="0.2">
      <c r="A30" s="2"/>
      <c r="B30" s="2" t="s">
        <v>15</v>
      </c>
      <c r="C30" s="2"/>
      <c r="D30" s="2"/>
    </row>
    <row r="31" spans="1:8" ht="15" customHeight="1" x14ac:dyDescent="0.2">
      <c r="A31" s="2"/>
      <c r="B31" s="2"/>
      <c r="C31" s="2"/>
      <c r="D31" s="2"/>
    </row>
    <row r="32" spans="1:8" ht="15" customHeight="1" x14ac:dyDescent="0.2">
      <c r="A32" s="2"/>
      <c r="B32" s="2"/>
      <c r="C32" s="2"/>
      <c r="D32" s="2"/>
    </row>
    <row r="33" spans="1:4" ht="15" customHeight="1" x14ac:dyDescent="0.2">
      <c r="A33" s="2" t="s">
        <v>16</v>
      </c>
      <c r="B33" s="2"/>
      <c r="C33" s="3" t="s">
        <v>17</v>
      </c>
      <c r="D33" s="2"/>
    </row>
    <row r="34" spans="1:4" ht="15" customHeight="1" x14ac:dyDescent="0.2">
      <c r="A34" s="2"/>
      <c r="B34" s="2"/>
      <c r="C34" s="2"/>
      <c r="D34" s="2"/>
    </row>
    <row r="35" spans="1:4" ht="15" customHeight="1" x14ac:dyDescent="0.2">
      <c r="A35" s="2" t="s">
        <v>18</v>
      </c>
      <c r="B35" s="2"/>
      <c r="C35" s="2"/>
      <c r="D35" s="2"/>
    </row>
    <row r="36" spans="1:4" ht="15" customHeight="1" x14ac:dyDescent="0.2">
      <c r="A36" s="2" t="s">
        <v>19</v>
      </c>
      <c r="B36" s="2"/>
      <c r="C36" s="2"/>
      <c r="D36" s="2"/>
    </row>
  </sheetData>
  <mergeCells count="3">
    <mergeCell ref="A19:H19"/>
    <mergeCell ref="A23:H23"/>
    <mergeCell ref="A27:H27"/>
  </mergeCells>
  <hyperlinks>
    <hyperlink ref="A13" r:id="rId1" xr:uid="{00000000-0004-0000-0000-000000000000}"/>
    <hyperlink ref="C33" r:id="rId2" xr:uid="{00000000-0004-0000-0000-000001000000}"/>
  </hyperlinks>
  <pageMargins left="0.7" right="0.7" top="0.75" bottom="0.75" header="0.3" footer="0.3"/>
  <pageSetup paperSize="9" orientation="portrait" horizontalDpi="300" verticalDpi="30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 "Link to index")</f>
        <v>Link to index</v>
      </c>
    </row>
    <row r="2" spans="1:19" ht="15.75" customHeight="1" x14ac:dyDescent="0.2">
      <c r="A2" s="25" t="s">
        <v>223</v>
      </c>
      <c r="B2" s="24"/>
      <c r="C2" s="24"/>
      <c r="D2" s="24"/>
      <c r="E2" s="24"/>
      <c r="F2" s="24"/>
      <c r="G2" s="24"/>
      <c r="H2" s="24"/>
      <c r="I2" s="24"/>
      <c r="J2" s="24"/>
      <c r="K2" s="24"/>
      <c r="L2" s="24"/>
      <c r="M2" s="24"/>
      <c r="N2" s="24"/>
      <c r="O2" s="24"/>
      <c r="P2" s="24"/>
      <c r="Q2" s="24"/>
      <c r="R2" s="24"/>
      <c r="S2" s="24"/>
    </row>
    <row r="3" spans="1:19" ht="15.75" customHeight="1" x14ac:dyDescent="0.2">
      <c r="A3" s="25" t="s">
        <v>31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147.370349041015</v>
      </c>
      <c r="C7" s="10" t="s">
        <v>159</v>
      </c>
      <c r="D7" s="18">
        <v>186.03730273732199</v>
      </c>
      <c r="E7" s="10" t="s">
        <v>159</v>
      </c>
      <c r="F7" s="18">
        <v>706.35998398212803</v>
      </c>
      <c r="G7" s="10" t="s">
        <v>159</v>
      </c>
      <c r="H7" s="18">
        <v>367.986873861486</v>
      </c>
      <c r="I7" s="10" t="s">
        <v>159</v>
      </c>
      <c r="J7" s="18">
        <v>132.67816193664299</v>
      </c>
      <c r="K7" s="10" t="s">
        <v>159</v>
      </c>
      <c r="L7" s="18">
        <v>424.43897952308498</v>
      </c>
      <c r="M7" s="10" t="s">
        <v>159</v>
      </c>
      <c r="N7" s="18">
        <v>420.85176142286002</v>
      </c>
      <c r="O7" s="10" t="s">
        <v>159</v>
      </c>
      <c r="P7" s="18">
        <v>526.59936592632801</v>
      </c>
      <c r="Q7" s="10" t="s">
        <v>159</v>
      </c>
      <c r="R7" s="18">
        <v>316.47239783190599</v>
      </c>
      <c r="S7" s="10" t="s">
        <v>159</v>
      </c>
    </row>
    <row r="8" spans="1:19" x14ac:dyDescent="0.2">
      <c r="A8" s="12" t="s">
        <v>171</v>
      </c>
      <c r="B8" s="18">
        <v>135.82506381197601</v>
      </c>
      <c r="C8" s="10" t="s">
        <v>159</v>
      </c>
      <c r="D8" s="18">
        <v>195.260564701981</v>
      </c>
      <c r="E8" s="10" t="s">
        <v>159</v>
      </c>
      <c r="F8" s="18">
        <v>783.21207994530698</v>
      </c>
      <c r="G8" s="10" t="s">
        <v>159</v>
      </c>
      <c r="H8" s="18">
        <v>364.22052694983398</v>
      </c>
      <c r="I8" s="10" t="s">
        <v>159</v>
      </c>
      <c r="J8" s="18">
        <v>131.27899528856801</v>
      </c>
      <c r="K8" s="10" t="s">
        <v>159</v>
      </c>
      <c r="L8" s="18">
        <v>454.82953989671398</v>
      </c>
      <c r="M8" s="10" t="s">
        <v>159</v>
      </c>
      <c r="N8" s="18">
        <v>399.96423573764702</v>
      </c>
      <c r="O8" s="10" t="s">
        <v>159</v>
      </c>
      <c r="P8" s="18">
        <v>407.14700784445199</v>
      </c>
      <c r="Q8" s="10" t="s">
        <v>159</v>
      </c>
      <c r="R8" s="18">
        <v>303.508815558989</v>
      </c>
      <c r="S8" s="10" t="s">
        <v>159</v>
      </c>
    </row>
    <row r="9" spans="1:19" x14ac:dyDescent="0.2">
      <c r="A9" s="12" t="s">
        <v>172</v>
      </c>
      <c r="B9" s="18">
        <v>142.322202209083</v>
      </c>
      <c r="C9" s="10" t="s">
        <v>159</v>
      </c>
      <c r="D9" s="18">
        <v>190.92257107327401</v>
      </c>
      <c r="E9" s="10" t="s">
        <v>159</v>
      </c>
      <c r="F9" s="18">
        <v>861.71285564427603</v>
      </c>
      <c r="G9" s="10" t="s">
        <v>159</v>
      </c>
      <c r="H9" s="18">
        <v>389.28472600506001</v>
      </c>
      <c r="I9" s="10" t="s">
        <v>159</v>
      </c>
      <c r="J9" s="18">
        <v>125.994829299881</v>
      </c>
      <c r="K9" s="10" t="s">
        <v>159</v>
      </c>
      <c r="L9" s="18">
        <v>415.43439292384198</v>
      </c>
      <c r="M9" s="10" t="s">
        <v>159</v>
      </c>
      <c r="N9" s="18">
        <v>440.43279428661202</v>
      </c>
      <c r="O9" s="10" t="s">
        <v>159</v>
      </c>
      <c r="P9" s="18">
        <v>395.015132123402</v>
      </c>
      <c r="Q9" s="10" t="s">
        <v>159</v>
      </c>
      <c r="R9" s="18">
        <v>315.12521111166501</v>
      </c>
      <c r="S9" s="10" t="s">
        <v>159</v>
      </c>
    </row>
    <row r="10" spans="1:19" x14ac:dyDescent="0.2">
      <c r="A10" s="12" t="s">
        <v>173</v>
      </c>
      <c r="B10" s="18">
        <v>137.184474272041</v>
      </c>
      <c r="C10" s="10" t="s">
        <v>159</v>
      </c>
      <c r="D10" s="18">
        <v>193.065337367974</v>
      </c>
      <c r="E10" s="10" t="s">
        <v>159</v>
      </c>
      <c r="F10" s="18">
        <v>884.82761209107605</v>
      </c>
      <c r="G10" s="10" t="s">
        <v>159</v>
      </c>
      <c r="H10" s="18">
        <v>368.51060639563599</v>
      </c>
      <c r="I10" s="10" t="s">
        <v>159</v>
      </c>
      <c r="J10" s="18">
        <v>125.61684247997999</v>
      </c>
      <c r="K10" s="10" t="s">
        <v>159</v>
      </c>
      <c r="L10" s="18">
        <v>386.10607218402498</v>
      </c>
      <c r="M10" s="10" t="s">
        <v>159</v>
      </c>
      <c r="N10" s="18">
        <v>470.13652491734399</v>
      </c>
      <c r="O10" s="10" t="s">
        <v>159</v>
      </c>
      <c r="P10" s="18">
        <v>356.72900388431299</v>
      </c>
      <c r="Q10" s="10" t="s">
        <v>159</v>
      </c>
      <c r="R10" s="18">
        <v>315.29566946829101</v>
      </c>
      <c r="S10" s="10" t="s">
        <v>159</v>
      </c>
    </row>
    <row r="11" spans="1:19" x14ac:dyDescent="0.2">
      <c r="A11" s="12" t="s">
        <v>174</v>
      </c>
      <c r="B11" s="18">
        <v>115.684526009531</v>
      </c>
      <c r="C11" s="10" t="s">
        <v>159</v>
      </c>
      <c r="D11" s="18">
        <v>187.08092768790601</v>
      </c>
      <c r="E11" s="10" t="s">
        <v>159</v>
      </c>
      <c r="F11" s="18">
        <v>856.43596560498099</v>
      </c>
      <c r="G11" s="10" t="s">
        <v>159</v>
      </c>
      <c r="H11" s="18">
        <v>349.00814893812901</v>
      </c>
      <c r="I11" s="10" t="s">
        <v>159</v>
      </c>
      <c r="J11" s="18">
        <v>137.75702829630899</v>
      </c>
      <c r="K11" s="10" t="s">
        <v>159</v>
      </c>
      <c r="L11" s="18">
        <v>430.19828623423399</v>
      </c>
      <c r="M11" s="10" t="s">
        <v>159</v>
      </c>
      <c r="N11" s="18">
        <v>434.15080906471297</v>
      </c>
      <c r="O11" s="10" t="s">
        <v>159</v>
      </c>
      <c r="P11" s="18">
        <v>353.938505324034</v>
      </c>
      <c r="Q11" s="10" t="s">
        <v>159</v>
      </c>
      <c r="R11" s="18">
        <v>302.04717523638902</v>
      </c>
      <c r="S11" s="10" t="s">
        <v>159</v>
      </c>
    </row>
    <row r="12" spans="1:19" x14ac:dyDescent="0.2">
      <c r="A12" s="12" t="s">
        <v>175</v>
      </c>
      <c r="B12" s="18">
        <v>125.593808662683</v>
      </c>
      <c r="C12" s="10" t="s">
        <v>159</v>
      </c>
      <c r="D12" s="18">
        <v>182.15696437284601</v>
      </c>
      <c r="E12" s="10" t="s">
        <v>159</v>
      </c>
      <c r="F12" s="18">
        <v>869.26911410291802</v>
      </c>
      <c r="G12" s="10" t="s">
        <v>159</v>
      </c>
      <c r="H12" s="18">
        <v>322.98950911408701</v>
      </c>
      <c r="I12" s="10" t="s">
        <v>159</v>
      </c>
      <c r="J12" s="18">
        <v>144.700036663296</v>
      </c>
      <c r="K12" s="10" t="s">
        <v>159</v>
      </c>
      <c r="L12" s="18">
        <v>416.00799361576799</v>
      </c>
      <c r="M12" s="10" t="s">
        <v>159</v>
      </c>
      <c r="N12" s="18">
        <v>433.97043445328001</v>
      </c>
      <c r="O12" s="10" t="s">
        <v>159</v>
      </c>
      <c r="P12" s="18">
        <v>293.066861939256</v>
      </c>
      <c r="Q12" s="10" t="s">
        <v>159</v>
      </c>
      <c r="R12" s="18">
        <v>290.30313469298801</v>
      </c>
      <c r="S12" s="10" t="s">
        <v>159</v>
      </c>
    </row>
    <row r="13" spans="1:19" x14ac:dyDescent="0.2">
      <c r="A13" s="12" t="s">
        <v>179</v>
      </c>
      <c r="B13" s="18">
        <v>125.971091708437</v>
      </c>
      <c r="C13" s="10" t="s">
        <v>159</v>
      </c>
      <c r="D13" s="18">
        <v>179.66353323430999</v>
      </c>
      <c r="E13" s="10" t="s">
        <v>159</v>
      </c>
      <c r="F13" s="18">
        <v>937.02897242789595</v>
      </c>
      <c r="G13" s="10" t="s">
        <v>159</v>
      </c>
      <c r="H13" s="18">
        <v>342.836258246775</v>
      </c>
      <c r="I13" s="10" t="s">
        <v>159</v>
      </c>
      <c r="J13" s="18">
        <v>150.85963860428299</v>
      </c>
      <c r="K13" s="10" t="s">
        <v>159</v>
      </c>
      <c r="L13" s="18">
        <v>436.69242591323501</v>
      </c>
      <c r="M13" s="10" t="s">
        <v>159</v>
      </c>
      <c r="N13" s="18">
        <v>423.04763068359102</v>
      </c>
      <c r="O13" s="10" t="s">
        <v>159</v>
      </c>
      <c r="P13" s="18">
        <v>317.21650978190098</v>
      </c>
      <c r="Q13" s="10" t="s">
        <v>159</v>
      </c>
      <c r="R13" s="18">
        <v>294.803691222917</v>
      </c>
      <c r="S13" s="10" t="s">
        <v>159</v>
      </c>
    </row>
    <row r="14" spans="1:19" x14ac:dyDescent="0.2">
      <c r="A14" s="12" t="s">
        <v>180</v>
      </c>
      <c r="B14" s="18">
        <v>121.11530025772601</v>
      </c>
      <c r="C14" s="10" t="s">
        <v>159</v>
      </c>
      <c r="D14" s="18">
        <v>171.88765417693401</v>
      </c>
      <c r="E14" s="10" t="s">
        <v>159</v>
      </c>
      <c r="F14" s="18">
        <v>971.62286063569695</v>
      </c>
      <c r="G14" s="10" t="s">
        <v>159</v>
      </c>
      <c r="H14" s="18">
        <v>302.92534071973699</v>
      </c>
      <c r="I14" s="10" t="s">
        <v>159</v>
      </c>
      <c r="J14" s="18">
        <v>142.96246659291199</v>
      </c>
      <c r="K14" s="10" t="s">
        <v>159</v>
      </c>
      <c r="L14" s="18">
        <v>446.29240054457603</v>
      </c>
      <c r="M14" s="10" t="s">
        <v>159</v>
      </c>
      <c r="N14" s="18">
        <v>389.49948341270402</v>
      </c>
      <c r="O14" s="10" t="s">
        <v>159</v>
      </c>
      <c r="P14" s="18">
        <v>330.25888323839303</v>
      </c>
      <c r="Q14" s="10" t="s">
        <v>159</v>
      </c>
      <c r="R14" s="18">
        <v>277.80722302031302</v>
      </c>
      <c r="S14" s="10" t="s">
        <v>159</v>
      </c>
    </row>
    <row r="15" spans="1:19" x14ac:dyDescent="0.2">
      <c r="A15" s="12" t="s">
        <v>181</v>
      </c>
      <c r="B15" s="18">
        <v>114.83922127697601</v>
      </c>
      <c r="C15" s="10" t="s">
        <v>159</v>
      </c>
      <c r="D15" s="18">
        <v>193.709492848661</v>
      </c>
      <c r="E15" s="10" t="s">
        <v>159</v>
      </c>
      <c r="F15" s="18">
        <v>1044.2143412036501</v>
      </c>
      <c r="G15" s="10" t="s">
        <v>159</v>
      </c>
      <c r="H15" s="18">
        <v>301.601204110796</v>
      </c>
      <c r="I15" s="10" t="s">
        <v>159</v>
      </c>
      <c r="J15" s="18">
        <v>162.485690315738</v>
      </c>
      <c r="K15" s="10" t="s">
        <v>159</v>
      </c>
      <c r="L15" s="18">
        <v>419.11520194367398</v>
      </c>
      <c r="M15" s="10" t="s">
        <v>159</v>
      </c>
      <c r="N15" s="18">
        <v>414.01074018826898</v>
      </c>
      <c r="O15" s="10" t="s">
        <v>159</v>
      </c>
      <c r="P15" s="18">
        <v>349.66038670377202</v>
      </c>
      <c r="Q15" s="10" t="s">
        <v>159</v>
      </c>
      <c r="R15" s="18">
        <v>294.64443862553998</v>
      </c>
      <c r="S15" s="10" t="s">
        <v>159</v>
      </c>
    </row>
    <row r="16" spans="1:19" x14ac:dyDescent="0.2">
      <c r="A16" s="12" t="s">
        <v>182</v>
      </c>
      <c r="B16" s="18">
        <v>105.06755052856499</v>
      </c>
      <c r="C16" s="10" t="s">
        <v>159</v>
      </c>
      <c r="D16" s="18">
        <v>200.12810543314799</v>
      </c>
      <c r="E16" s="10" t="s">
        <v>159</v>
      </c>
      <c r="F16" s="18">
        <v>1057.9724632790401</v>
      </c>
      <c r="G16" s="10" t="s">
        <v>159</v>
      </c>
      <c r="H16" s="18">
        <v>259.60694795095998</v>
      </c>
      <c r="I16" s="10" t="s">
        <v>159</v>
      </c>
      <c r="J16" s="18">
        <v>163.82815779462601</v>
      </c>
      <c r="K16" s="10" t="s">
        <v>159</v>
      </c>
      <c r="L16" s="18">
        <v>411.90826810794999</v>
      </c>
      <c r="M16" s="10" t="s">
        <v>159</v>
      </c>
      <c r="N16" s="18">
        <v>408.21704681659702</v>
      </c>
      <c r="O16" s="10" t="s">
        <v>159</v>
      </c>
      <c r="P16" s="18">
        <v>434.09995057440102</v>
      </c>
      <c r="Q16" s="10" t="s">
        <v>159</v>
      </c>
      <c r="R16" s="18">
        <v>295.83560840329</v>
      </c>
      <c r="S16" s="10" t="s">
        <v>159</v>
      </c>
    </row>
    <row r="17" spans="1:19" x14ac:dyDescent="0.2">
      <c r="A17" s="12" t="s">
        <v>183</v>
      </c>
      <c r="B17" s="18">
        <v>96.947169295678293</v>
      </c>
      <c r="C17" s="10" t="s">
        <v>159</v>
      </c>
      <c r="D17" s="18">
        <v>195.12181404763601</v>
      </c>
      <c r="E17" s="10" t="s">
        <v>159</v>
      </c>
      <c r="F17" s="18">
        <v>1011.45408334202</v>
      </c>
      <c r="G17" s="10" t="s">
        <v>177</v>
      </c>
      <c r="H17" s="18">
        <v>260.59810138605502</v>
      </c>
      <c r="I17" s="10" t="s">
        <v>159</v>
      </c>
      <c r="J17" s="18">
        <v>147.94234819402399</v>
      </c>
      <c r="K17" s="10" t="s">
        <v>159</v>
      </c>
      <c r="L17" s="18">
        <v>422.28894362885899</v>
      </c>
      <c r="M17" s="10" t="s">
        <v>159</v>
      </c>
      <c r="N17" s="18">
        <v>400.80188460744898</v>
      </c>
      <c r="O17" s="10" t="s">
        <v>159</v>
      </c>
      <c r="P17" s="18">
        <v>436.91522874348402</v>
      </c>
      <c r="Q17" s="10" t="s">
        <v>159</v>
      </c>
      <c r="R17" s="18">
        <v>291.63075605054502</v>
      </c>
      <c r="S17" s="10" t="s">
        <v>159</v>
      </c>
    </row>
    <row r="18" spans="1:19" x14ac:dyDescent="0.2">
      <c r="A18" s="12" t="s">
        <v>185</v>
      </c>
      <c r="B18" s="18">
        <v>98.013597484117</v>
      </c>
      <c r="C18" s="10" t="s">
        <v>159</v>
      </c>
      <c r="D18" s="18">
        <v>197.204508481788</v>
      </c>
      <c r="E18" s="10" t="s">
        <v>159</v>
      </c>
      <c r="F18" s="18">
        <v>1012.19597858089</v>
      </c>
      <c r="G18" s="10" t="s">
        <v>159</v>
      </c>
      <c r="H18" s="18">
        <v>254.400239368359</v>
      </c>
      <c r="I18" s="10" t="s">
        <v>159</v>
      </c>
      <c r="J18" s="18">
        <v>152.92604886139901</v>
      </c>
      <c r="K18" s="10" t="s">
        <v>159</v>
      </c>
      <c r="L18" s="18">
        <v>420.981543146935</v>
      </c>
      <c r="M18" s="10" t="s">
        <v>159</v>
      </c>
      <c r="N18" s="18">
        <v>419.80065194662501</v>
      </c>
      <c r="O18" s="10" t="s">
        <v>159</v>
      </c>
      <c r="P18" s="18">
        <v>450.79814080489598</v>
      </c>
      <c r="Q18" s="10" t="s">
        <v>159</v>
      </c>
      <c r="R18" s="18">
        <v>298.08711443409601</v>
      </c>
      <c r="S18" s="10" t="s">
        <v>159</v>
      </c>
    </row>
    <row r="19" spans="1:19" x14ac:dyDescent="0.2">
      <c r="A19" s="12" t="s">
        <v>186</v>
      </c>
      <c r="B19" s="18">
        <v>98.389315105876406</v>
      </c>
      <c r="C19" s="10" t="s">
        <v>159</v>
      </c>
      <c r="D19" s="18">
        <v>186.223134419464</v>
      </c>
      <c r="E19" s="10" t="s">
        <v>159</v>
      </c>
      <c r="F19" s="18">
        <v>918.99482335776497</v>
      </c>
      <c r="G19" s="10" t="s">
        <v>159</v>
      </c>
      <c r="H19" s="18">
        <v>230.353990377575</v>
      </c>
      <c r="I19" s="10" t="s">
        <v>159</v>
      </c>
      <c r="J19" s="18">
        <v>153.674315029985</v>
      </c>
      <c r="K19" s="10" t="s">
        <v>159</v>
      </c>
      <c r="L19" s="18">
        <v>386.706607277091</v>
      </c>
      <c r="M19" s="10" t="s">
        <v>159</v>
      </c>
      <c r="N19" s="18">
        <v>434.75764964484898</v>
      </c>
      <c r="O19" s="10" t="s">
        <v>159</v>
      </c>
      <c r="P19" s="18">
        <v>428.74665594929797</v>
      </c>
      <c r="Q19" s="10" t="s">
        <v>159</v>
      </c>
      <c r="R19" s="18">
        <v>289.987022499945</v>
      </c>
      <c r="S19" s="10" t="s">
        <v>159</v>
      </c>
    </row>
    <row r="20" spans="1:19" x14ac:dyDescent="0.2">
      <c r="A20" s="12" t="s">
        <v>187</v>
      </c>
      <c r="B20" s="18">
        <v>90.414107607069596</v>
      </c>
      <c r="C20" s="10" t="s">
        <v>159</v>
      </c>
      <c r="D20" s="18">
        <v>218.85555531165701</v>
      </c>
      <c r="E20" s="10" t="s">
        <v>159</v>
      </c>
      <c r="F20" s="18">
        <v>810.30602037199696</v>
      </c>
      <c r="G20" s="10" t="s">
        <v>159</v>
      </c>
      <c r="H20" s="18">
        <v>226.73599883711699</v>
      </c>
      <c r="I20" s="10" t="s">
        <v>159</v>
      </c>
      <c r="J20" s="18">
        <v>146.32442090396501</v>
      </c>
      <c r="K20" s="10" t="s">
        <v>159</v>
      </c>
      <c r="L20" s="18">
        <v>378.66705197762599</v>
      </c>
      <c r="M20" s="10" t="s">
        <v>159</v>
      </c>
      <c r="N20" s="18">
        <v>423.92708289541099</v>
      </c>
      <c r="O20" s="10" t="s">
        <v>159</v>
      </c>
      <c r="P20" s="18">
        <v>379.84747893530499</v>
      </c>
      <c r="Q20" s="10" t="s">
        <v>159</v>
      </c>
      <c r="R20" s="18">
        <v>290.38031897414902</v>
      </c>
      <c r="S20" s="10" t="s">
        <v>159</v>
      </c>
    </row>
    <row r="21" spans="1:19" x14ac:dyDescent="0.2">
      <c r="A21" s="12" t="s">
        <v>188</v>
      </c>
      <c r="B21" s="18">
        <v>83.374412961870703</v>
      </c>
      <c r="C21" s="10" t="s">
        <v>159</v>
      </c>
      <c r="D21" s="18">
        <v>223.26964526328501</v>
      </c>
      <c r="E21" s="10" t="s">
        <v>159</v>
      </c>
      <c r="F21" s="18">
        <v>805.12402014100996</v>
      </c>
      <c r="G21" s="10" t="s">
        <v>159</v>
      </c>
      <c r="H21" s="18">
        <v>224.67959988491799</v>
      </c>
      <c r="I21" s="10" t="s">
        <v>159</v>
      </c>
      <c r="J21" s="18">
        <v>149.57908614961801</v>
      </c>
      <c r="K21" s="10" t="s">
        <v>159</v>
      </c>
      <c r="L21" s="18">
        <v>352.49802859049299</v>
      </c>
      <c r="M21" s="10" t="s">
        <v>159</v>
      </c>
      <c r="N21" s="18">
        <v>460.46934127261102</v>
      </c>
      <c r="O21" s="10" t="s">
        <v>159</v>
      </c>
      <c r="P21" s="18">
        <v>453.44771769319999</v>
      </c>
      <c r="Q21" s="10" t="s">
        <v>159</v>
      </c>
      <c r="R21" s="18">
        <v>308.08961897787498</v>
      </c>
      <c r="S21" s="10" t="s">
        <v>159</v>
      </c>
    </row>
    <row r="22" spans="1:19" x14ac:dyDescent="0.2">
      <c r="A22" s="12" t="s">
        <v>189</v>
      </c>
      <c r="B22" s="18">
        <v>74.020919869026997</v>
      </c>
      <c r="C22" s="10" t="s">
        <v>159</v>
      </c>
      <c r="D22" s="18">
        <v>238.676313867278</v>
      </c>
      <c r="E22" s="10" t="s">
        <v>159</v>
      </c>
      <c r="F22" s="18">
        <v>749.000031882342</v>
      </c>
      <c r="G22" s="10" t="s">
        <v>159</v>
      </c>
      <c r="H22" s="18">
        <v>208.638009069779</v>
      </c>
      <c r="I22" s="10" t="s">
        <v>159</v>
      </c>
      <c r="J22" s="18">
        <v>141.212437957655</v>
      </c>
      <c r="K22" s="10" t="s">
        <v>159</v>
      </c>
      <c r="L22" s="18">
        <v>299.24585003100299</v>
      </c>
      <c r="M22" s="10" t="s">
        <v>159</v>
      </c>
      <c r="N22" s="18">
        <v>442.92740825220301</v>
      </c>
      <c r="O22" s="10" t="s">
        <v>159</v>
      </c>
      <c r="P22" s="18">
        <v>406.86656496236299</v>
      </c>
      <c r="Q22" s="10" t="s">
        <v>159</v>
      </c>
      <c r="R22" s="18">
        <v>298.448072811891</v>
      </c>
      <c r="S22" s="10" t="s">
        <v>159</v>
      </c>
    </row>
    <row r="23" spans="1:19" x14ac:dyDescent="0.2">
      <c r="A23" s="12" t="s">
        <v>190</v>
      </c>
      <c r="B23" s="18">
        <v>72.2627354701999</v>
      </c>
      <c r="C23" s="10" t="s">
        <v>159</v>
      </c>
      <c r="D23" s="18">
        <v>247.031757276658</v>
      </c>
      <c r="E23" s="10" t="s">
        <v>159</v>
      </c>
      <c r="F23" s="18">
        <v>712.56102957782605</v>
      </c>
      <c r="G23" s="10" t="s">
        <v>159</v>
      </c>
      <c r="H23" s="18">
        <v>194.96578748052301</v>
      </c>
      <c r="I23" s="10" t="s">
        <v>159</v>
      </c>
      <c r="J23" s="18">
        <v>142.017733077934</v>
      </c>
      <c r="K23" s="10" t="s">
        <v>159</v>
      </c>
      <c r="L23" s="18">
        <v>284.086308971915</v>
      </c>
      <c r="M23" s="10" t="s">
        <v>159</v>
      </c>
      <c r="N23" s="18">
        <v>427.96421978885201</v>
      </c>
      <c r="O23" s="10" t="s">
        <v>159</v>
      </c>
      <c r="P23" s="18">
        <v>502.72417742142699</v>
      </c>
      <c r="Q23" s="10" t="s">
        <v>159</v>
      </c>
      <c r="R23" s="18">
        <v>304.53715189373997</v>
      </c>
      <c r="S23" s="10" t="s">
        <v>159</v>
      </c>
    </row>
    <row r="24" spans="1:19" x14ac:dyDescent="0.2">
      <c r="A24" s="12" t="s">
        <v>191</v>
      </c>
      <c r="B24" s="18">
        <v>67.813791312341294</v>
      </c>
      <c r="C24" s="10" t="s">
        <v>159</v>
      </c>
      <c r="D24" s="18">
        <v>297.40082924965299</v>
      </c>
      <c r="E24" s="10" t="s">
        <v>159</v>
      </c>
      <c r="F24" s="18">
        <v>714.556453913989</v>
      </c>
      <c r="G24" s="10" t="s">
        <v>159</v>
      </c>
      <c r="H24" s="18">
        <v>234.12580809371099</v>
      </c>
      <c r="I24" s="10" t="s">
        <v>159</v>
      </c>
      <c r="J24" s="18">
        <v>140.615573285995</v>
      </c>
      <c r="K24" s="10" t="s">
        <v>159</v>
      </c>
      <c r="L24" s="18">
        <v>283.87194076462902</v>
      </c>
      <c r="M24" s="10" t="s">
        <v>159</v>
      </c>
      <c r="N24" s="18">
        <v>493.098712878713</v>
      </c>
      <c r="O24" s="10" t="s">
        <v>159</v>
      </c>
      <c r="P24" s="18">
        <v>527.06604461071504</v>
      </c>
      <c r="Q24" s="10" t="s">
        <v>159</v>
      </c>
      <c r="R24" s="18">
        <v>347.56397728385502</v>
      </c>
      <c r="S24" s="10" t="s">
        <v>159</v>
      </c>
    </row>
    <row r="25" spans="1:19" x14ac:dyDescent="0.2">
      <c r="A25" s="12" t="s">
        <v>193</v>
      </c>
      <c r="B25" s="18">
        <v>83.3477072808044</v>
      </c>
      <c r="C25" s="10" t="s">
        <v>159</v>
      </c>
      <c r="D25" s="18">
        <v>307.10847533803201</v>
      </c>
      <c r="E25" s="10" t="s">
        <v>159</v>
      </c>
      <c r="F25" s="18">
        <v>676.68303743159595</v>
      </c>
      <c r="G25" s="10" t="s">
        <v>159</v>
      </c>
      <c r="H25" s="18">
        <v>231.42128098058299</v>
      </c>
      <c r="I25" s="10" t="s">
        <v>159</v>
      </c>
      <c r="J25" s="18">
        <v>161.09759884040099</v>
      </c>
      <c r="K25" s="10" t="s">
        <v>159</v>
      </c>
      <c r="L25" s="18">
        <v>269.88147377234998</v>
      </c>
      <c r="M25" s="10" t="s">
        <v>159</v>
      </c>
      <c r="N25" s="18">
        <v>471.88593639791998</v>
      </c>
      <c r="O25" s="10" t="s">
        <v>159</v>
      </c>
      <c r="P25" s="18">
        <v>458.81144129773401</v>
      </c>
      <c r="Q25" s="10" t="s">
        <v>159</v>
      </c>
      <c r="R25" s="18">
        <v>338.80152813921501</v>
      </c>
      <c r="S25" s="10" t="s">
        <v>159</v>
      </c>
    </row>
    <row r="26" spans="1:19" x14ac:dyDescent="0.2">
      <c r="A26" s="12" t="s">
        <v>194</v>
      </c>
      <c r="B26" s="18">
        <v>129.17095070002401</v>
      </c>
      <c r="C26" s="10" t="s">
        <v>159</v>
      </c>
      <c r="D26" s="18">
        <v>303.80541069900403</v>
      </c>
      <c r="E26" s="10" t="s">
        <v>159</v>
      </c>
      <c r="F26" s="18">
        <v>630.51192295202304</v>
      </c>
      <c r="G26" s="10" t="s">
        <v>159</v>
      </c>
      <c r="H26" s="18">
        <v>228.143106273244</v>
      </c>
      <c r="I26" s="10" t="s">
        <v>159</v>
      </c>
      <c r="J26" s="18">
        <v>119.329954855697</v>
      </c>
      <c r="K26" s="10" t="s">
        <v>159</v>
      </c>
      <c r="L26" s="18">
        <v>245.54904827771301</v>
      </c>
      <c r="M26" s="10" t="s">
        <v>159</v>
      </c>
      <c r="N26" s="18">
        <v>380.80801144458201</v>
      </c>
      <c r="O26" s="10" t="s">
        <v>159</v>
      </c>
      <c r="P26" s="18">
        <v>375.37156035266503</v>
      </c>
      <c r="Q26" s="10" t="s">
        <v>184</v>
      </c>
      <c r="R26" s="18">
        <v>301.86541616932601</v>
      </c>
      <c r="S26" s="10" t="s">
        <v>159</v>
      </c>
    </row>
    <row r="27" spans="1:19" x14ac:dyDescent="0.2">
      <c r="A27" s="12" t="s">
        <v>196</v>
      </c>
      <c r="B27" s="18">
        <v>88.573213600832702</v>
      </c>
      <c r="C27" s="10" t="s">
        <v>159</v>
      </c>
      <c r="D27" s="18">
        <v>299.34177326963697</v>
      </c>
      <c r="E27" s="10" t="s">
        <v>159</v>
      </c>
      <c r="F27" s="18">
        <v>611.90420472781398</v>
      </c>
      <c r="G27" s="10" t="s">
        <v>159</v>
      </c>
      <c r="H27" s="18">
        <v>247.483215682245</v>
      </c>
      <c r="I27" s="10" t="s">
        <v>159</v>
      </c>
      <c r="J27" s="18">
        <v>154.02966752287901</v>
      </c>
      <c r="K27" s="10" t="s">
        <v>159</v>
      </c>
      <c r="L27" s="18">
        <v>226.52800290557701</v>
      </c>
      <c r="M27" s="10" t="s">
        <v>159</v>
      </c>
      <c r="N27" s="18">
        <v>416.89066042387901</v>
      </c>
      <c r="O27" s="10" t="s">
        <v>159</v>
      </c>
      <c r="P27" s="18">
        <v>329.32545209486801</v>
      </c>
      <c r="Q27" s="10" t="s">
        <v>159</v>
      </c>
      <c r="R27" s="18">
        <v>310.01291190054701</v>
      </c>
      <c r="S27" s="10" t="s">
        <v>159</v>
      </c>
    </row>
    <row r="28" spans="1:19" x14ac:dyDescent="0.2">
      <c r="A28" s="12" t="s">
        <v>197</v>
      </c>
      <c r="B28" s="18">
        <v>88.035294690754696</v>
      </c>
      <c r="C28" s="10" t="s">
        <v>159</v>
      </c>
      <c r="D28" s="18">
        <v>259.18520708515302</v>
      </c>
      <c r="E28" s="10" t="s">
        <v>159</v>
      </c>
      <c r="F28" s="18">
        <v>577.52316841152299</v>
      </c>
      <c r="G28" s="10" t="s">
        <v>159</v>
      </c>
      <c r="H28" s="18">
        <v>272.13754508073902</v>
      </c>
      <c r="I28" s="10" t="s">
        <v>159</v>
      </c>
      <c r="J28" s="18">
        <v>104.81492134300299</v>
      </c>
      <c r="K28" s="10" t="s">
        <v>159</v>
      </c>
      <c r="L28" s="18">
        <v>217.524471979808</v>
      </c>
      <c r="M28" s="10" t="s">
        <v>159</v>
      </c>
      <c r="N28" s="18">
        <v>380.78644467452699</v>
      </c>
      <c r="O28" s="10" t="s">
        <v>159</v>
      </c>
      <c r="P28" s="18">
        <v>302.26345828270701</v>
      </c>
      <c r="Q28" s="10" t="s">
        <v>159</v>
      </c>
      <c r="R28" s="18">
        <v>285.91760864522399</v>
      </c>
      <c r="S28" s="10" t="s">
        <v>159</v>
      </c>
    </row>
    <row r="29" spans="1:19" x14ac:dyDescent="0.2">
      <c r="A29" s="12" t="s">
        <v>198</v>
      </c>
      <c r="B29" s="18">
        <v>60.831791707285198</v>
      </c>
      <c r="C29" s="10" t="s">
        <v>159</v>
      </c>
      <c r="D29" s="18">
        <v>188.485958611591</v>
      </c>
      <c r="E29" s="10" t="s">
        <v>159</v>
      </c>
      <c r="F29" s="18">
        <v>446.980687184972</v>
      </c>
      <c r="G29" s="10" t="s">
        <v>159</v>
      </c>
      <c r="H29" s="18">
        <v>165.40708612792099</v>
      </c>
      <c r="I29" s="10" t="s">
        <v>159</v>
      </c>
      <c r="J29" s="18">
        <v>91.237767965654797</v>
      </c>
      <c r="K29" s="10" t="s">
        <v>159</v>
      </c>
      <c r="L29" s="18">
        <v>157.49514722100099</v>
      </c>
      <c r="M29" s="10" t="s">
        <v>159</v>
      </c>
      <c r="N29" s="18">
        <v>271.81437534517801</v>
      </c>
      <c r="O29" s="10" t="s">
        <v>159</v>
      </c>
      <c r="P29" s="18">
        <v>214.326668820816</v>
      </c>
      <c r="Q29" s="10" t="s">
        <v>159</v>
      </c>
      <c r="R29" s="18">
        <v>200.81267488374999</v>
      </c>
      <c r="S29" s="10" t="s">
        <v>159</v>
      </c>
    </row>
    <row r="30" spans="1:19" x14ac:dyDescent="0.2">
      <c r="A30" s="12" t="s">
        <v>199</v>
      </c>
      <c r="B30" s="18">
        <v>88.322170971403196</v>
      </c>
      <c r="C30" s="10" t="s">
        <v>159</v>
      </c>
      <c r="D30" s="18">
        <v>131.845191567412</v>
      </c>
      <c r="E30" s="10" t="s">
        <v>159</v>
      </c>
      <c r="F30" s="18">
        <v>595.38245932931102</v>
      </c>
      <c r="G30" s="10" t="s">
        <v>159</v>
      </c>
      <c r="H30" s="18">
        <v>204.52517562983101</v>
      </c>
      <c r="I30" s="10" t="s">
        <v>159</v>
      </c>
      <c r="J30" s="18">
        <v>123.794584763937</v>
      </c>
      <c r="K30" s="10" t="s">
        <v>159</v>
      </c>
      <c r="L30" s="18">
        <v>213.37118510440399</v>
      </c>
      <c r="M30" s="10" t="s">
        <v>159</v>
      </c>
      <c r="N30" s="18">
        <v>86.424527506202693</v>
      </c>
      <c r="O30" s="10" t="s">
        <v>159</v>
      </c>
      <c r="P30" s="18">
        <v>254.70787094036399</v>
      </c>
      <c r="Q30" s="10" t="s">
        <v>159</v>
      </c>
      <c r="R30" s="18">
        <v>152.37100449707</v>
      </c>
      <c r="S30" s="10" t="s">
        <v>159</v>
      </c>
    </row>
    <row r="31" spans="1:19" x14ac:dyDescent="0.2">
      <c r="A31" s="12" t="s">
        <v>200</v>
      </c>
      <c r="B31" s="18">
        <v>85.593843934207499</v>
      </c>
      <c r="C31" s="10" t="s">
        <v>159</v>
      </c>
      <c r="D31" s="18">
        <v>114.957899816785</v>
      </c>
      <c r="E31" s="10" t="s">
        <v>215</v>
      </c>
      <c r="F31" s="18">
        <v>542.25077237372795</v>
      </c>
      <c r="G31" s="10" t="s">
        <v>159</v>
      </c>
      <c r="H31" s="18">
        <v>190.061223127761</v>
      </c>
      <c r="I31" s="10" t="s">
        <v>159</v>
      </c>
      <c r="J31" s="18">
        <v>108.931715843655</v>
      </c>
      <c r="K31" s="10" t="s">
        <v>159</v>
      </c>
      <c r="L31" s="18">
        <v>190.60345255812399</v>
      </c>
      <c r="M31" s="10" t="s">
        <v>159</v>
      </c>
      <c r="N31" s="18">
        <v>133.40478762122501</v>
      </c>
      <c r="O31" s="10" t="s">
        <v>159</v>
      </c>
      <c r="P31" s="18">
        <v>214.51087604930299</v>
      </c>
      <c r="Q31" s="10" t="s">
        <v>159</v>
      </c>
      <c r="R31" s="18">
        <v>150.10748966682499</v>
      </c>
      <c r="S31" s="10" t="s">
        <v>159</v>
      </c>
    </row>
    <row r="32" spans="1:19" x14ac:dyDescent="0.2">
      <c r="A32" s="15" t="s">
        <v>201</v>
      </c>
      <c r="B32" s="19">
        <v>103.791745039304</v>
      </c>
      <c r="C32" s="14" t="s">
        <v>159</v>
      </c>
      <c r="D32" s="19">
        <v>144.32098888652399</v>
      </c>
      <c r="E32" s="14" t="s">
        <v>195</v>
      </c>
      <c r="F32" s="19">
        <v>542.92091483805302</v>
      </c>
      <c r="G32" s="14" t="s">
        <v>159</v>
      </c>
      <c r="H32" s="19">
        <v>191.282232630371</v>
      </c>
      <c r="I32" s="14" t="s">
        <v>159</v>
      </c>
      <c r="J32" s="19">
        <v>120.06518389513499</v>
      </c>
      <c r="K32" s="14" t="s">
        <v>159</v>
      </c>
      <c r="L32" s="19">
        <v>192.07648144665001</v>
      </c>
      <c r="M32" s="14" t="s">
        <v>159</v>
      </c>
      <c r="N32" s="19">
        <v>185.97581480086799</v>
      </c>
      <c r="O32" s="14" t="s">
        <v>159</v>
      </c>
      <c r="P32" s="19">
        <v>224.16120984812</v>
      </c>
      <c r="Q32" s="14" t="s">
        <v>159</v>
      </c>
      <c r="R32" s="19">
        <v>175.32029124779299</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7'!A2", "&lt;&lt;&lt; Previous table")</f>
        <v>&lt;&lt;&lt; Previous table</v>
      </c>
    </row>
    <row r="44" spans="1:2" x14ac:dyDescent="0.2">
      <c r="A44" s="17" t="str">
        <f>HYPERLINK("#'CASINO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HYPERLINK("#'INDEX'!B103", "Link to index")</f>
        <v>Link to index</v>
      </c>
    </row>
    <row r="2" spans="1:19" ht="15.75" customHeight="1" x14ac:dyDescent="0.2">
      <c r="A2" s="25" t="s">
        <v>409</v>
      </c>
      <c r="B2" s="24"/>
      <c r="C2" s="24"/>
      <c r="D2" s="24"/>
      <c r="E2" s="24"/>
      <c r="F2" s="24"/>
      <c r="G2" s="24"/>
      <c r="H2" s="24"/>
      <c r="I2" s="24"/>
      <c r="J2" s="24"/>
      <c r="K2" s="24"/>
      <c r="L2" s="24"/>
      <c r="M2" s="24"/>
      <c r="N2" s="24"/>
      <c r="O2" s="24"/>
      <c r="P2" s="24"/>
      <c r="Q2" s="24"/>
      <c r="R2" s="24"/>
      <c r="S2" s="24"/>
    </row>
    <row r="3" spans="1:19" ht="15.75" customHeight="1" x14ac:dyDescent="0.2">
      <c r="A3" s="25" t="s">
        <v>121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1363.67890285355</v>
      </c>
      <c r="C7" s="10" t="s">
        <v>159</v>
      </c>
      <c r="D7" s="18">
        <v>1623.7558427287399</v>
      </c>
      <c r="E7" s="10" t="s">
        <v>159</v>
      </c>
      <c r="F7" s="18">
        <v>1225.72392209292</v>
      </c>
      <c r="G7" s="10" t="s">
        <v>159</v>
      </c>
      <c r="H7" s="18">
        <v>1176.9031821684</v>
      </c>
      <c r="I7" s="10" t="s">
        <v>159</v>
      </c>
      <c r="J7" s="18">
        <v>977.23589766391399</v>
      </c>
      <c r="K7" s="10" t="s">
        <v>159</v>
      </c>
      <c r="L7" s="18">
        <v>815.22225191019504</v>
      </c>
      <c r="M7" s="10" t="s">
        <v>159</v>
      </c>
      <c r="N7" s="18">
        <v>1564.59494173233</v>
      </c>
      <c r="O7" s="10" t="s">
        <v>178</v>
      </c>
      <c r="P7" s="18">
        <v>808.07029903970204</v>
      </c>
      <c r="Q7" s="10" t="s">
        <v>159</v>
      </c>
      <c r="R7" s="18">
        <v>1368.23898271959</v>
      </c>
      <c r="S7" s="10" t="s">
        <v>178</v>
      </c>
    </row>
    <row r="8" spans="1:19" x14ac:dyDescent="0.2">
      <c r="A8" s="12" t="s">
        <v>171</v>
      </c>
      <c r="B8" s="18">
        <v>1494.94311406784</v>
      </c>
      <c r="C8" s="10" t="s">
        <v>159</v>
      </c>
      <c r="D8" s="18">
        <v>1802.76707763684</v>
      </c>
      <c r="E8" s="10" t="s">
        <v>159</v>
      </c>
      <c r="F8" s="18">
        <v>1347.0757185326099</v>
      </c>
      <c r="G8" s="10" t="s">
        <v>159</v>
      </c>
      <c r="H8" s="18">
        <v>1313.9744396328599</v>
      </c>
      <c r="I8" s="10" t="s">
        <v>159</v>
      </c>
      <c r="J8" s="18">
        <v>1048.03450182745</v>
      </c>
      <c r="K8" s="10" t="s">
        <v>159</v>
      </c>
      <c r="L8" s="18">
        <v>923.05481636102797</v>
      </c>
      <c r="M8" s="10" t="s">
        <v>159</v>
      </c>
      <c r="N8" s="18">
        <v>1659.9148543230999</v>
      </c>
      <c r="O8" s="10" t="s">
        <v>178</v>
      </c>
      <c r="P8" s="18">
        <v>697.83481171637504</v>
      </c>
      <c r="Q8" s="10" t="s">
        <v>159</v>
      </c>
      <c r="R8" s="18">
        <v>1478.57736106677</v>
      </c>
      <c r="S8" s="10" t="s">
        <v>178</v>
      </c>
    </row>
    <row r="9" spans="1:19" x14ac:dyDescent="0.2">
      <c r="A9" s="12" t="s">
        <v>172</v>
      </c>
      <c r="B9" s="18">
        <v>1531.9095479247301</v>
      </c>
      <c r="C9" s="10" t="s">
        <v>159</v>
      </c>
      <c r="D9" s="18">
        <v>1894.4213610398899</v>
      </c>
      <c r="E9" s="10" t="s">
        <v>159</v>
      </c>
      <c r="F9" s="18">
        <v>1499.51711575173</v>
      </c>
      <c r="G9" s="10" t="s">
        <v>159</v>
      </c>
      <c r="H9" s="18">
        <v>1295.3425418071599</v>
      </c>
      <c r="I9" s="10" t="s">
        <v>159</v>
      </c>
      <c r="J9" s="18">
        <v>1097.37507007315</v>
      </c>
      <c r="K9" s="10" t="s">
        <v>159</v>
      </c>
      <c r="L9" s="18">
        <v>976.37685621606499</v>
      </c>
      <c r="M9" s="10" t="s">
        <v>159</v>
      </c>
      <c r="N9" s="18">
        <v>1772.94742688631</v>
      </c>
      <c r="O9" s="10" t="s">
        <v>178</v>
      </c>
      <c r="P9" s="18">
        <v>678.72623609775496</v>
      </c>
      <c r="Q9" s="10" t="s">
        <v>159</v>
      </c>
      <c r="R9" s="18">
        <v>1539.95263702171</v>
      </c>
      <c r="S9" s="10" t="s">
        <v>178</v>
      </c>
    </row>
    <row r="10" spans="1:19" x14ac:dyDescent="0.2">
      <c r="A10" s="12" t="s">
        <v>173</v>
      </c>
      <c r="B10" s="18">
        <v>1517.7402894046299</v>
      </c>
      <c r="C10" s="10" t="s">
        <v>159</v>
      </c>
      <c r="D10" s="18">
        <v>1893.0508882839799</v>
      </c>
      <c r="E10" s="10" t="s">
        <v>159</v>
      </c>
      <c r="F10" s="18">
        <v>1613.7787909485301</v>
      </c>
      <c r="G10" s="10" t="s">
        <v>159</v>
      </c>
      <c r="H10" s="18">
        <v>1303.82952232917</v>
      </c>
      <c r="I10" s="10" t="s">
        <v>159</v>
      </c>
      <c r="J10" s="18">
        <v>1131.86785427367</v>
      </c>
      <c r="K10" s="10" t="s">
        <v>159</v>
      </c>
      <c r="L10" s="18">
        <v>1025.55118832788</v>
      </c>
      <c r="M10" s="10" t="s">
        <v>159</v>
      </c>
      <c r="N10" s="18">
        <v>1814.9071574765101</v>
      </c>
      <c r="O10" s="10" t="s">
        <v>178</v>
      </c>
      <c r="P10" s="18">
        <v>624.90909216934301</v>
      </c>
      <c r="Q10" s="10" t="s">
        <v>159</v>
      </c>
      <c r="R10" s="18">
        <v>1550.99885814808</v>
      </c>
      <c r="S10" s="10" t="s">
        <v>178</v>
      </c>
    </row>
    <row r="11" spans="1:19" x14ac:dyDescent="0.2">
      <c r="A11" s="12" t="s">
        <v>174</v>
      </c>
      <c r="B11" s="18">
        <v>1491.07590625996</v>
      </c>
      <c r="C11" s="10" t="s">
        <v>159</v>
      </c>
      <c r="D11" s="18">
        <v>1857.18284863483</v>
      </c>
      <c r="E11" s="10" t="s">
        <v>178</v>
      </c>
      <c r="F11" s="18">
        <v>1660.45464503271</v>
      </c>
      <c r="G11" s="10" t="s">
        <v>178</v>
      </c>
      <c r="H11" s="18">
        <v>1321.8055537037601</v>
      </c>
      <c r="I11" s="10" t="s">
        <v>159</v>
      </c>
      <c r="J11" s="18">
        <v>1204.3129827852299</v>
      </c>
      <c r="K11" s="10" t="s">
        <v>159</v>
      </c>
      <c r="L11" s="18">
        <v>1137.8873861188399</v>
      </c>
      <c r="M11" s="10" t="s">
        <v>159</v>
      </c>
      <c r="N11" s="18">
        <v>1817.63076347067</v>
      </c>
      <c r="O11" s="10" t="s">
        <v>178</v>
      </c>
      <c r="P11" s="18">
        <v>608.59559736695303</v>
      </c>
      <c r="Q11" s="10" t="s">
        <v>159</v>
      </c>
      <c r="R11" s="18">
        <v>1549.2610795379601</v>
      </c>
      <c r="S11" s="10" t="s">
        <v>178</v>
      </c>
    </row>
    <row r="12" spans="1:19" x14ac:dyDescent="0.2">
      <c r="A12" s="12" t="s">
        <v>175</v>
      </c>
      <c r="B12" s="18">
        <v>1501.17720570909</v>
      </c>
      <c r="C12" s="10" t="s">
        <v>159</v>
      </c>
      <c r="D12" s="18">
        <v>1863.2849353865799</v>
      </c>
      <c r="E12" s="10" t="s">
        <v>318</v>
      </c>
      <c r="F12" s="18">
        <v>1748.0077799298001</v>
      </c>
      <c r="G12" s="10" t="s">
        <v>178</v>
      </c>
      <c r="H12" s="18">
        <v>1345.39648246447</v>
      </c>
      <c r="I12" s="10" t="s">
        <v>159</v>
      </c>
      <c r="J12" s="18">
        <v>1268.35759712756</v>
      </c>
      <c r="K12" s="10" t="s">
        <v>159</v>
      </c>
      <c r="L12" s="18">
        <v>1151.8048931881201</v>
      </c>
      <c r="M12" s="10" t="s">
        <v>159</v>
      </c>
      <c r="N12" s="18">
        <v>1668.2021994321599</v>
      </c>
      <c r="O12" s="10" t="s">
        <v>178</v>
      </c>
      <c r="P12" s="18">
        <v>562.16605919093695</v>
      </c>
      <c r="Q12" s="10" t="s">
        <v>159</v>
      </c>
      <c r="R12" s="18">
        <v>1519.3008971726099</v>
      </c>
      <c r="S12" s="10" t="s">
        <v>406</v>
      </c>
    </row>
    <row r="13" spans="1:19" x14ac:dyDescent="0.2">
      <c r="A13" s="12" t="s">
        <v>179</v>
      </c>
      <c r="B13" s="18">
        <v>1510.24508767216</v>
      </c>
      <c r="C13" s="10" t="s">
        <v>159</v>
      </c>
      <c r="D13" s="18">
        <v>1895.8591650424401</v>
      </c>
      <c r="E13" s="10" t="s">
        <v>318</v>
      </c>
      <c r="F13" s="18">
        <v>1781.3790217169201</v>
      </c>
      <c r="G13" s="10" t="s">
        <v>178</v>
      </c>
      <c r="H13" s="18">
        <v>1447.3572339848799</v>
      </c>
      <c r="I13" s="10" t="s">
        <v>159</v>
      </c>
      <c r="J13" s="18">
        <v>1318.57891216505</v>
      </c>
      <c r="K13" s="10" t="s">
        <v>159</v>
      </c>
      <c r="L13" s="18">
        <v>1177.37870675873</v>
      </c>
      <c r="M13" s="10" t="s">
        <v>159</v>
      </c>
      <c r="N13" s="18">
        <v>1597.3225110855999</v>
      </c>
      <c r="O13" s="10" t="s">
        <v>178</v>
      </c>
      <c r="P13" s="18">
        <v>589.340123173444</v>
      </c>
      <c r="Q13" s="10" t="s">
        <v>159</v>
      </c>
      <c r="R13" s="18">
        <v>1538.15313414451</v>
      </c>
      <c r="S13" s="10" t="s">
        <v>406</v>
      </c>
    </row>
    <row r="14" spans="1:19" x14ac:dyDescent="0.2">
      <c r="A14" s="12" t="s">
        <v>180</v>
      </c>
      <c r="B14" s="18">
        <v>1415.95847961607</v>
      </c>
      <c r="C14" s="10" t="s">
        <v>159</v>
      </c>
      <c r="D14" s="18">
        <v>1915.0348338450301</v>
      </c>
      <c r="E14" s="10" t="s">
        <v>318</v>
      </c>
      <c r="F14" s="18">
        <v>1837.8731662591699</v>
      </c>
      <c r="G14" s="10" t="s">
        <v>178</v>
      </c>
      <c r="H14" s="18">
        <v>1465.5874507343699</v>
      </c>
      <c r="I14" s="10" t="s">
        <v>159</v>
      </c>
      <c r="J14" s="18">
        <v>1313.52652139777</v>
      </c>
      <c r="K14" s="10" t="s">
        <v>159</v>
      </c>
      <c r="L14" s="18">
        <v>1183.7447105275</v>
      </c>
      <c r="M14" s="10" t="s">
        <v>159</v>
      </c>
      <c r="N14" s="18">
        <v>1563.0617312448601</v>
      </c>
      <c r="O14" s="10" t="s">
        <v>178</v>
      </c>
      <c r="P14" s="18">
        <v>597.68068710714795</v>
      </c>
      <c r="Q14" s="10" t="s">
        <v>159</v>
      </c>
      <c r="R14" s="18">
        <v>1537.7788170936799</v>
      </c>
      <c r="S14" s="10" t="s">
        <v>406</v>
      </c>
    </row>
    <row r="15" spans="1:19" x14ac:dyDescent="0.2">
      <c r="A15" s="12" t="s">
        <v>181</v>
      </c>
      <c r="B15" s="18">
        <v>1395.18754660378</v>
      </c>
      <c r="C15" s="10" t="s">
        <v>159</v>
      </c>
      <c r="D15" s="18">
        <v>1904.3209825680301</v>
      </c>
      <c r="E15" s="10" t="s">
        <v>318</v>
      </c>
      <c r="F15" s="18">
        <v>1972.64507405119</v>
      </c>
      <c r="G15" s="10" t="s">
        <v>178</v>
      </c>
      <c r="H15" s="18">
        <v>1461.40748734969</v>
      </c>
      <c r="I15" s="10" t="s">
        <v>159</v>
      </c>
      <c r="J15" s="18">
        <v>1283.71586154375</v>
      </c>
      <c r="K15" s="10" t="s">
        <v>159</v>
      </c>
      <c r="L15" s="18">
        <v>1086.5489146350101</v>
      </c>
      <c r="M15" s="10" t="s">
        <v>159</v>
      </c>
      <c r="N15" s="18">
        <v>1570.09979890312</v>
      </c>
      <c r="O15" s="10" t="s">
        <v>178</v>
      </c>
      <c r="P15" s="18">
        <v>615.40438554167895</v>
      </c>
      <c r="Q15" s="10" t="s">
        <v>159</v>
      </c>
      <c r="R15" s="18">
        <v>1531.96985281001</v>
      </c>
      <c r="S15" s="10" t="s">
        <v>406</v>
      </c>
    </row>
    <row r="16" spans="1:19" x14ac:dyDescent="0.2">
      <c r="A16" s="12" t="s">
        <v>182</v>
      </c>
      <c r="B16" s="18">
        <v>1286.5990205939199</v>
      </c>
      <c r="C16" s="10" t="s">
        <v>159</v>
      </c>
      <c r="D16" s="18">
        <v>1893.14028958377</v>
      </c>
      <c r="E16" s="10" t="s">
        <v>318</v>
      </c>
      <c r="F16" s="18">
        <v>1927.2151845947201</v>
      </c>
      <c r="G16" s="10" t="s">
        <v>178</v>
      </c>
      <c r="H16" s="18">
        <v>1318.7286232234501</v>
      </c>
      <c r="I16" s="10" t="s">
        <v>159</v>
      </c>
      <c r="J16" s="18">
        <v>1290.58927154716</v>
      </c>
      <c r="K16" s="10" t="s">
        <v>159</v>
      </c>
      <c r="L16" s="18">
        <v>1072.2902464655599</v>
      </c>
      <c r="M16" s="10" t="s">
        <v>159</v>
      </c>
      <c r="N16" s="18">
        <v>1543.87055075126</v>
      </c>
      <c r="O16" s="10" t="s">
        <v>178</v>
      </c>
      <c r="P16" s="18">
        <v>708.06009514043001</v>
      </c>
      <c r="Q16" s="10" t="s">
        <v>159</v>
      </c>
      <c r="R16" s="18">
        <v>1500.0143113168499</v>
      </c>
      <c r="S16" s="10" t="s">
        <v>406</v>
      </c>
    </row>
    <row r="17" spans="1:19" x14ac:dyDescent="0.2">
      <c r="A17" s="12" t="s">
        <v>183</v>
      </c>
      <c r="B17" s="18">
        <v>1185.01389689445</v>
      </c>
      <c r="C17" s="10" t="s">
        <v>159</v>
      </c>
      <c r="D17" s="18">
        <v>1663.0786028907</v>
      </c>
      <c r="E17" s="10" t="s">
        <v>159</v>
      </c>
      <c r="F17" s="18">
        <v>1975.55146323141</v>
      </c>
      <c r="G17" s="10" t="s">
        <v>178</v>
      </c>
      <c r="H17" s="18">
        <v>1327.6920018129999</v>
      </c>
      <c r="I17" s="10" t="s">
        <v>159</v>
      </c>
      <c r="J17" s="18">
        <v>1190.57352358149</v>
      </c>
      <c r="K17" s="10" t="s">
        <v>159</v>
      </c>
      <c r="L17" s="18">
        <v>1085.25321656859</v>
      </c>
      <c r="M17" s="10" t="s">
        <v>159</v>
      </c>
      <c r="N17" s="18">
        <v>1508.5307072949299</v>
      </c>
      <c r="O17" s="10" t="s">
        <v>178</v>
      </c>
      <c r="P17" s="18">
        <v>713.96176843663602</v>
      </c>
      <c r="Q17" s="10" t="s">
        <v>159</v>
      </c>
      <c r="R17" s="18">
        <v>1408.28761595128</v>
      </c>
      <c r="S17" s="10" t="s">
        <v>178</v>
      </c>
    </row>
    <row r="18" spans="1:19" x14ac:dyDescent="0.2">
      <c r="A18" s="12" t="s">
        <v>185</v>
      </c>
      <c r="B18" s="18">
        <v>1121.6562451095699</v>
      </c>
      <c r="C18" s="10" t="s">
        <v>159</v>
      </c>
      <c r="D18" s="18">
        <v>1646.82625089261</v>
      </c>
      <c r="E18" s="10" t="s">
        <v>159</v>
      </c>
      <c r="F18" s="18">
        <v>1940.30683073861</v>
      </c>
      <c r="G18" s="10" t="s">
        <v>178</v>
      </c>
      <c r="H18" s="18">
        <v>1305.4979486953</v>
      </c>
      <c r="I18" s="10" t="s">
        <v>159</v>
      </c>
      <c r="J18" s="18">
        <v>1151.2753284488299</v>
      </c>
      <c r="K18" s="10" t="s">
        <v>159</v>
      </c>
      <c r="L18" s="18">
        <v>1088.88516615554</v>
      </c>
      <c r="M18" s="10" t="s">
        <v>159</v>
      </c>
      <c r="N18" s="18">
        <v>1506.46537937585</v>
      </c>
      <c r="O18" s="10" t="s">
        <v>178</v>
      </c>
      <c r="P18" s="18">
        <v>738.64254527347896</v>
      </c>
      <c r="Q18" s="10" t="s">
        <v>159</v>
      </c>
      <c r="R18" s="18">
        <v>1395.4542611151101</v>
      </c>
      <c r="S18" s="10" t="s">
        <v>178</v>
      </c>
    </row>
    <row r="19" spans="1:19" x14ac:dyDescent="0.2">
      <c r="A19" s="12" t="s">
        <v>186</v>
      </c>
      <c r="B19" s="18">
        <v>1072.8239633932801</v>
      </c>
      <c r="C19" s="10" t="s">
        <v>159</v>
      </c>
      <c r="D19" s="18">
        <v>1452.2602322979899</v>
      </c>
      <c r="E19" s="10" t="s">
        <v>178</v>
      </c>
      <c r="F19" s="18">
        <v>1731.15652209051</v>
      </c>
      <c r="G19" s="10" t="s">
        <v>178</v>
      </c>
      <c r="H19" s="18">
        <v>1193.1707746683001</v>
      </c>
      <c r="I19" s="10" t="s">
        <v>159</v>
      </c>
      <c r="J19" s="18">
        <v>1092.5322339602501</v>
      </c>
      <c r="K19" s="10" t="s">
        <v>159</v>
      </c>
      <c r="L19" s="18">
        <v>1029.5981047912101</v>
      </c>
      <c r="M19" s="10" t="s">
        <v>159</v>
      </c>
      <c r="N19" s="18">
        <v>1435.8936942736</v>
      </c>
      <c r="O19" s="10" t="s">
        <v>178</v>
      </c>
      <c r="P19" s="18">
        <v>691.235866729029</v>
      </c>
      <c r="Q19" s="10" t="s">
        <v>159</v>
      </c>
      <c r="R19" s="18">
        <v>1278.1494383931299</v>
      </c>
      <c r="S19" s="10" t="s">
        <v>178</v>
      </c>
    </row>
    <row r="20" spans="1:19" x14ac:dyDescent="0.2">
      <c r="A20" s="12" t="s">
        <v>187</v>
      </c>
      <c r="B20" s="18">
        <v>1038.69937571476</v>
      </c>
      <c r="C20" s="10" t="s">
        <v>159</v>
      </c>
      <c r="D20" s="18">
        <v>1571.7955628504601</v>
      </c>
      <c r="E20" s="10" t="s">
        <v>159</v>
      </c>
      <c r="F20" s="18">
        <v>1524.3783665645699</v>
      </c>
      <c r="G20" s="10" t="s">
        <v>178</v>
      </c>
      <c r="H20" s="18">
        <v>1177.93001354683</v>
      </c>
      <c r="I20" s="10" t="s">
        <v>159</v>
      </c>
      <c r="J20" s="18">
        <v>1060.0551490898999</v>
      </c>
      <c r="K20" s="10" t="s">
        <v>159</v>
      </c>
      <c r="L20" s="18">
        <v>992.96420819915704</v>
      </c>
      <c r="M20" s="10" t="s">
        <v>159</v>
      </c>
      <c r="N20" s="18">
        <v>1392.2749841903501</v>
      </c>
      <c r="O20" s="10" t="s">
        <v>178</v>
      </c>
      <c r="P20" s="18">
        <v>624.90854280637495</v>
      </c>
      <c r="Q20" s="10" t="s">
        <v>159</v>
      </c>
      <c r="R20" s="18">
        <v>1289.4102957530999</v>
      </c>
      <c r="S20" s="10" t="s">
        <v>178</v>
      </c>
    </row>
    <row r="21" spans="1:19" x14ac:dyDescent="0.2">
      <c r="A21" s="12" t="s">
        <v>188</v>
      </c>
      <c r="B21" s="18">
        <v>1004.6732001079901</v>
      </c>
      <c r="C21" s="10" t="s">
        <v>159</v>
      </c>
      <c r="D21" s="18">
        <v>1584.56657248426</v>
      </c>
      <c r="E21" s="10" t="s">
        <v>159</v>
      </c>
      <c r="F21" s="18">
        <v>1541.5975368034899</v>
      </c>
      <c r="G21" s="10" t="s">
        <v>178</v>
      </c>
      <c r="H21" s="18">
        <v>1184.2511826469599</v>
      </c>
      <c r="I21" s="10" t="s">
        <v>159</v>
      </c>
      <c r="J21" s="18">
        <v>1040.9254274433399</v>
      </c>
      <c r="K21" s="10" t="s">
        <v>159</v>
      </c>
      <c r="L21" s="18">
        <v>946.94573568958901</v>
      </c>
      <c r="M21" s="10" t="s">
        <v>159</v>
      </c>
      <c r="N21" s="18">
        <v>1415.1404376242201</v>
      </c>
      <c r="O21" s="10" t="s">
        <v>178</v>
      </c>
      <c r="P21" s="18">
        <v>710.00039883678903</v>
      </c>
      <c r="Q21" s="10" t="s">
        <v>159</v>
      </c>
      <c r="R21" s="18">
        <v>1305.4077907255901</v>
      </c>
      <c r="S21" s="10" t="s">
        <v>178</v>
      </c>
    </row>
    <row r="22" spans="1:19" x14ac:dyDescent="0.2">
      <c r="A22" s="12" t="s">
        <v>189</v>
      </c>
      <c r="B22" s="18">
        <v>950.70483573792797</v>
      </c>
      <c r="C22" s="10" t="s">
        <v>159</v>
      </c>
      <c r="D22" s="18">
        <v>1575.2006568803199</v>
      </c>
      <c r="E22" s="10" t="s">
        <v>159</v>
      </c>
      <c r="F22" s="18">
        <v>1526.99388176105</v>
      </c>
      <c r="G22" s="10" t="s">
        <v>178</v>
      </c>
      <c r="H22" s="18">
        <v>1162.4439449982899</v>
      </c>
      <c r="I22" s="10" t="s">
        <v>159</v>
      </c>
      <c r="J22" s="18">
        <v>1005.83297858394</v>
      </c>
      <c r="K22" s="10" t="s">
        <v>159</v>
      </c>
      <c r="L22" s="18">
        <v>902.73727001852603</v>
      </c>
      <c r="M22" s="10" t="s">
        <v>159</v>
      </c>
      <c r="N22" s="18">
        <v>1317.0899699818301</v>
      </c>
      <c r="O22" s="10" t="s">
        <v>178</v>
      </c>
      <c r="P22" s="18">
        <v>672.22675427246304</v>
      </c>
      <c r="Q22" s="10" t="s">
        <v>159</v>
      </c>
      <c r="R22" s="18">
        <v>1264.0554841850701</v>
      </c>
      <c r="S22" s="10" t="s">
        <v>178</v>
      </c>
    </row>
    <row r="23" spans="1:19" x14ac:dyDescent="0.2">
      <c r="A23" s="12" t="s">
        <v>190</v>
      </c>
      <c r="B23" s="18">
        <v>878.076649217046</v>
      </c>
      <c r="C23" s="10" t="s">
        <v>159</v>
      </c>
      <c r="D23" s="18">
        <v>1552.26747041985</v>
      </c>
      <c r="E23" s="10" t="s">
        <v>159</v>
      </c>
      <c r="F23" s="18">
        <v>1555.6537105176899</v>
      </c>
      <c r="G23" s="10" t="s">
        <v>178</v>
      </c>
      <c r="H23" s="18">
        <v>1096.68763002538</v>
      </c>
      <c r="I23" s="10" t="s">
        <v>159</v>
      </c>
      <c r="J23" s="18">
        <v>967.63121542955002</v>
      </c>
      <c r="K23" s="10" t="s">
        <v>159</v>
      </c>
      <c r="L23" s="18">
        <v>851.56154034179099</v>
      </c>
      <c r="M23" s="10" t="s">
        <v>159</v>
      </c>
      <c r="N23" s="18">
        <v>1255.24437956067</v>
      </c>
      <c r="O23" s="10" t="s">
        <v>178</v>
      </c>
      <c r="P23" s="18">
        <v>750.36559788723196</v>
      </c>
      <c r="Q23" s="10" t="s">
        <v>159</v>
      </c>
      <c r="R23" s="18">
        <v>1231.5549583861</v>
      </c>
      <c r="S23" s="10" t="s">
        <v>178</v>
      </c>
    </row>
    <row r="24" spans="1:19" x14ac:dyDescent="0.2">
      <c r="A24" s="12" t="s">
        <v>191</v>
      </c>
      <c r="B24" s="18">
        <v>836.88017283436898</v>
      </c>
      <c r="C24" s="10" t="s">
        <v>159</v>
      </c>
      <c r="D24" s="18">
        <v>1636.5499977603999</v>
      </c>
      <c r="E24" s="10" t="s">
        <v>159</v>
      </c>
      <c r="F24" s="18">
        <v>1653.58908817374</v>
      </c>
      <c r="G24" s="10" t="s">
        <v>178</v>
      </c>
      <c r="H24" s="18">
        <v>1147.6545359991701</v>
      </c>
      <c r="I24" s="10" t="s">
        <v>159</v>
      </c>
      <c r="J24" s="18">
        <v>940.75912439592003</v>
      </c>
      <c r="K24" s="10" t="s">
        <v>159</v>
      </c>
      <c r="L24" s="18">
        <v>840.60345437750698</v>
      </c>
      <c r="M24" s="10" t="s">
        <v>159</v>
      </c>
      <c r="N24" s="18">
        <v>1309.5231247706499</v>
      </c>
      <c r="O24" s="10" t="s">
        <v>178</v>
      </c>
      <c r="P24" s="18">
        <v>772.94165274813395</v>
      </c>
      <c r="Q24" s="10" t="s">
        <v>159</v>
      </c>
      <c r="R24" s="18">
        <v>1283.4016371765199</v>
      </c>
      <c r="S24" s="10" t="s">
        <v>178</v>
      </c>
    </row>
    <row r="25" spans="1:19" x14ac:dyDescent="0.2">
      <c r="A25" s="12" t="s">
        <v>193</v>
      </c>
      <c r="B25" s="18">
        <v>829.77012889808304</v>
      </c>
      <c r="C25" s="10" t="s">
        <v>159</v>
      </c>
      <c r="D25" s="18">
        <v>1691.7287143921201</v>
      </c>
      <c r="E25" s="10" t="s">
        <v>159</v>
      </c>
      <c r="F25" s="18">
        <v>1639.2580825898599</v>
      </c>
      <c r="G25" s="10" t="s">
        <v>178</v>
      </c>
      <c r="H25" s="18">
        <v>1157.47406820586</v>
      </c>
      <c r="I25" s="10" t="s">
        <v>159</v>
      </c>
      <c r="J25" s="18">
        <v>945.47568529628199</v>
      </c>
      <c r="K25" s="10" t="s">
        <v>159</v>
      </c>
      <c r="L25" s="18">
        <v>834.59857497151199</v>
      </c>
      <c r="M25" s="10" t="s">
        <v>159</v>
      </c>
      <c r="N25" s="18">
        <v>1278.92533051176</v>
      </c>
      <c r="O25" s="10" t="s">
        <v>178</v>
      </c>
      <c r="P25" s="18">
        <v>720.57585136154501</v>
      </c>
      <c r="Q25" s="10" t="s">
        <v>159</v>
      </c>
      <c r="R25" s="18">
        <v>1290.35201369579</v>
      </c>
      <c r="S25" s="10" t="s">
        <v>178</v>
      </c>
    </row>
    <row r="26" spans="1:19" x14ac:dyDescent="0.2">
      <c r="A26" s="12" t="s">
        <v>194</v>
      </c>
      <c r="B26" s="18">
        <v>846.80024725297994</v>
      </c>
      <c r="C26" s="10" t="s">
        <v>159</v>
      </c>
      <c r="D26" s="18">
        <v>1653.9144955269201</v>
      </c>
      <c r="E26" s="10" t="s">
        <v>159</v>
      </c>
      <c r="F26" s="18">
        <v>1596.9075021297899</v>
      </c>
      <c r="G26" s="10" t="s">
        <v>178</v>
      </c>
      <c r="H26" s="18">
        <v>1119.8233858608401</v>
      </c>
      <c r="I26" s="10" t="s">
        <v>159</v>
      </c>
      <c r="J26" s="18">
        <v>844.53021493158997</v>
      </c>
      <c r="K26" s="10" t="s">
        <v>159</v>
      </c>
      <c r="L26" s="18">
        <v>771.28238130262298</v>
      </c>
      <c r="M26" s="10" t="s">
        <v>159</v>
      </c>
      <c r="N26" s="18">
        <v>1147.31067033352</v>
      </c>
      <c r="O26" s="10" t="s">
        <v>178</v>
      </c>
      <c r="P26" s="18">
        <v>613.91262979336</v>
      </c>
      <c r="Q26" s="10" t="s">
        <v>159</v>
      </c>
      <c r="R26" s="18">
        <v>1217.5752550421901</v>
      </c>
      <c r="S26" s="10" t="s">
        <v>178</v>
      </c>
    </row>
    <row r="27" spans="1:19" x14ac:dyDescent="0.2">
      <c r="A27" s="12" t="s">
        <v>196</v>
      </c>
      <c r="B27" s="18">
        <v>810.09260634048997</v>
      </c>
      <c r="C27" s="10" t="s">
        <v>159</v>
      </c>
      <c r="D27" s="18">
        <v>1646.0483483062201</v>
      </c>
      <c r="E27" s="10" t="s">
        <v>159</v>
      </c>
      <c r="F27" s="18">
        <v>1639.3247835367599</v>
      </c>
      <c r="G27" s="10" t="s">
        <v>178</v>
      </c>
      <c r="H27" s="18">
        <v>1140.9911376683201</v>
      </c>
      <c r="I27" s="10" t="s">
        <v>159</v>
      </c>
      <c r="J27" s="18">
        <v>862.122838145983</v>
      </c>
      <c r="K27" s="10" t="s">
        <v>159</v>
      </c>
      <c r="L27" s="18">
        <v>720.28129185632099</v>
      </c>
      <c r="M27" s="10" t="s">
        <v>159</v>
      </c>
      <c r="N27" s="18">
        <v>1177.0929515487301</v>
      </c>
      <c r="O27" s="10" t="s">
        <v>178</v>
      </c>
      <c r="P27" s="18">
        <v>566.94094332140105</v>
      </c>
      <c r="Q27" s="10" t="s">
        <v>159</v>
      </c>
      <c r="R27" s="18">
        <v>1222.01794290507</v>
      </c>
      <c r="S27" s="10" t="s">
        <v>178</v>
      </c>
    </row>
    <row r="28" spans="1:19" x14ac:dyDescent="0.2">
      <c r="A28" s="12" t="s">
        <v>197</v>
      </c>
      <c r="B28" s="18">
        <v>810.27375278913598</v>
      </c>
      <c r="C28" s="10" t="s">
        <v>159</v>
      </c>
      <c r="D28" s="18">
        <v>1624.20376721604</v>
      </c>
      <c r="E28" s="10" t="s">
        <v>159</v>
      </c>
      <c r="F28" s="18">
        <v>1622.3522975625001</v>
      </c>
      <c r="G28" s="10" t="s">
        <v>178</v>
      </c>
      <c r="H28" s="18">
        <v>1177.34365295476</v>
      </c>
      <c r="I28" s="10" t="s">
        <v>159</v>
      </c>
      <c r="J28" s="18">
        <v>815.71155965145101</v>
      </c>
      <c r="K28" s="10" t="s">
        <v>159</v>
      </c>
      <c r="L28" s="18">
        <v>715.57979774023102</v>
      </c>
      <c r="M28" s="10" t="s">
        <v>159</v>
      </c>
      <c r="N28" s="18">
        <v>1142.97366728062</v>
      </c>
      <c r="O28" s="10" t="s">
        <v>178</v>
      </c>
      <c r="P28" s="18">
        <v>564.10873008117596</v>
      </c>
      <c r="Q28" s="10" t="s">
        <v>159</v>
      </c>
      <c r="R28" s="18">
        <v>1209.1318875725401</v>
      </c>
      <c r="S28" s="10" t="s">
        <v>178</v>
      </c>
    </row>
    <row r="29" spans="1:19" x14ac:dyDescent="0.2">
      <c r="A29" s="12" t="s">
        <v>198</v>
      </c>
      <c r="B29" s="18">
        <v>655.49318786642698</v>
      </c>
      <c r="C29" s="10" t="s">
        <v>159</v>
      </c>
      <c r="D29" s="18">
        <v>1340.7763472490999</v>
      </c>
      <c r="E29" s="10" t="s">
        <v>159</v>
      </c>
      <c r="F29" s="18">
        <v>1387.9431530152101</v>
      </c>
      <c r="G29" s="10" t="s">
        <v>159</v>
      </c>
      <c r="H29" s="18">
        <v>876.37250942107903</v>
      </c>
      <c r="I29" s="10" t="s">
        <v>159</v>
      </c>
      <c r="J29" s="18">
        <v>648.78091174747794</v>
      </c>
      <c r="K29" s="10" t="s">
        <v>159</v>
      </c>
      <c r="L29" s="18">
        <v>566.69036433182498</v>
      </c>
      <c r="M29" s="10" t="s">
        <v>159</v>
      </c>
      <c r="N29" s="18">
        <v>855.691047335804</v>
      </c>
      <c r="O29" s="10" t="s">
        <v>178</v>
      </c>
      <c r="P29" s="18">
        <v>460.42180278278499</v>
      </c>
      <c r="Q29" s="10" t="s">
        <v>159</v>
      </c>
      <c r="R29" s="18">
        <v>952.90204092613305</v>
      </c>
      <c r="S29" s="10" t="s">
        <v>178</v>
      </c>
    </row>
    <row r="30" spans="1:19" x14ac:dyDescent="0.2">
      <c r="A30" s="12" t="s">
        <v>199</v>
      </c>
      <c r="B30" s="18">
        <v>835.78250210240196</v>
      </c>
      <c r="C30" s="10" t="s">
        <v>159</v>
      </c>
      <c r="D30" s="18">
        <v>1450.65498381424</v>
      </c>
      <c r="E30" s="10" t="s">
        <v>159</v>
      </c>
      <c r="F30" s="18">
        <v>1909.1058824904401</v>
      </c>
      <c r="G30" s="10" t="s">
        <v>159</v>
      </c>
      <c r="H30" s="18">
        <v>1206.2134660562599</v>
      </c>
      <c r="I30" s="10" t="s">
        <v>159</v>
      </c>
      <c r="J30" s="18">
        <v>882.38488348318106</v>
      </c>
      <c r="K30" s="10" t="s">
        <v>159</v>
      </c>
      <c r="L30" s="18">
        <v>743.94461186386297</v>
      </c>
      <c r="M30" s="10" t="s">
        <v>159</v>
      </c>
      <c r="N30" s="18">
        <v>584.07238449970498</v>
      </c>
      <c r="O30" s="10" t="s">
        <v>178</v>
      </c>
      <c r="P30" s="18">
        <v>524.26688787707201</v>
      </c>
      <c r="Q30" s="10" t="s">
        <v>159</v>
      </c>
      <c r="R30" s="18">
        <v>1017.6568622636</v>
      </c>
      <c r="S30" s="10" t="s">
        <v>178</v>
      </c>
    </row>
    <row r="31" spans="1:19" x14ac:dyDescent="0.2">
      <c r="A31" s="12" t="s">
        <v>200</v>
      </c>
      <c r="B31" s="18">
        <v>821.88421812645095</v>
      </c>
      <c r="C31" s="10" t="s">
        <v>159</v>
      </c>
      <c r="D31" s="18">
        <v>1388.6765519288299</v>
      </c>
      <c r="E31" s="10" t="s">
        <v>159</v>
      </c>
      <c r="F31" s="18">
        <v>1674.3728016616401</v>
      </c>
      <c r="G31" s="10" t="s">
        <v>159</v>
      </c>
      <c r="H31" s="18">
        <v>1130.2875023336701</v>
      </c>
      <c r="I31" s="10" t="s">
        <v>159</v>
      </c>
      <c r="J31" s="18">
        <v>881.83125676214502</v>
      </c>
      <c r="K31" s="10" t="s">
        <v>159</v>
      </c>
      <c r="L31" s="18">
        <v>679.89787425543898</v>
      </c>
      <c r="M31" s="10" t="s">
        <v>159</v>
      </c>
      <c r="N31" s="18">
        <v>763.41175472918496</v>
      </c>
      <c r="O31" s="10" t="s">
        <v>178</v>
      </c>
      <c r="P31" s="18">
        <v>504.759543606737</v>
      </c>
      <c r="Q31" s="10" t="s">
        <v>159</v>
      </c>
      <c r="R31" s="18">
        <v>1022.81977548227</v>
      </c>
      <c r="S31" s="10" t="s">
        <v>178</v>
      </c>
    </row>
    <row r="32" spans="1:19" x14ac:dyDescent="0.2">
      <c r="A32" s="15" t="s">
        <v>201</v>
      </c>
      <c r="B32" s="19">
        <v>857.73687712335402</v>
      </c>
      <c r="C32" s="14" t="s">
        <v>159</v>
      </c>
      <c r="D32" s="19">
        <v>1560.0981031832</v>
      </c>
      <c r="E32" s="14" t="s">
        <v>159</v>
      </c>
      <c r="F32" s="19">
        <v>1792.48281187002</v>
      </c>
      <c r="G32" s="14" t="s">
        <v>159</v>
      </c>
      <c r="H32" s="19">
        <v>1151.2456427392499</v>
      </c>
      <c r="I32" s="14" t="s">
        <v>159</v>
      </c>
      <c r="J32" s="19">
        <v>893.58842015097196</v>
      </c>
      <c r="K32" s="14" t="s">
        <v>159</v>
      </c>
      <c r="L32" s="19">
        <v>662.70147324494405</v>
      </c>
      <c r="M32" s="14" t="s">
        <v>159</v>
      </c>
      <c r="N32" s="19">
        <v>911.25593235059205</v>
      </c>
      <c r="O32" s="14" t="s">
        <v>178</v>
      </c>
      <c r="P32" s="19">
        <v>496.78819419328499</v>
      </c>
      <c r="Q32" s="14" t="s">
        <v>159</v>
      </c>
      <c r="R32" s="19">
        <v>1119.55667060976</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7'!A2", "&lt;&lt;&lt; Previous table")</f>
        <v>&lt;&lt;&lt; Previous table</v>
      </c>
    </row>
    <row r="42" spans="1:2" x14ac:dyDescent="0.2">
      <c r="A42" s="17" t="str">
        <f>HYPERLINK("#'GAMING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HYPERLINK("#'INDEX'!B104", "Link to index")</f>
        <v>Link to index</v>
      </c>
    </row>
    <row r="2" spans="1:19" ht="15.75" customHeight="1" x14ac:dyDescent="0.2">
      <c r="A2" s="25" t="s">
        <v>410</v>
      </c>
      <c r="B2" s="24"/>
      <c r="C2" s="24"/>
      <c r="D2" s="24"/>
      <c r="E2" s="24"/>
      <c r="F2" s="24"/>
      <c r="G2" s="24"/>
      <c r="H2" s="24"/>
      <c r="I2" s="24"/>
      <c r="J2" s="24"/>
      <c r="K2" s="24"/>
      <c r="L2" s="24"/>
      <c r="M2" s="24"/>
      <c r="N2" s="24"/>
      <c r="O2" s="24"/>
      <c r="P2" s="24"/>
      <c r="Q2" s="24"/>
      <c r="R2" s="24"/>
      <c r="S2" s="24"/>
    </row>
    <row r="3" spans="1:19" ht="15.75" customHeight="1" x14ac:dyDescent="0.2">
      <c r="A3" s="25" t="s">
        <v>122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1.98829893061428</v>
      </c>
      <c r="C7" s="10" t="s">
        <v>159</v>
      </c>
      <c r="D7" s="9">
        <v>2.79639759312979</v>
      </c>
      <c r="E7" s="10" t="s">
        <v>159</v>
      </c>
      <c r="F7" s="9">
        <v>2.28100914887718</v>
      </c>
      <c r="G7" s="10" t="s">
        <v>159</v>
      </c>
      <c r="H7" s="9">
        <v>2.33060059125564</v>
      </c>
      <c r="I7" s="10" t="s">
        <v>159</v>
      </c>
      <c r="J7" s="9">
        <v>1.9500296074401799</v>
      </c>
      <c r="K7" s="10" t="s">
        <v>159</v>
      </c>
      <c r="L7" s="9">
        <v>1.8344191919191899</v>
      </c>
      <c r="M7" s="10" t="s">
        <v>159</v>
      </c>
      <c r="N7" s="9">
        <v>3.0103402384614499</v>
      </c>
      <c r="O7" s="10" t="s">
        <v>178</v>
      </c>
      <c r="P7" s="9">
        <v>1.5444840256935299</v>
      </c>
      <c r="Q7" s="10" t="s">
        <v>159</v>
      </c>
      <c r="R7" s="9">
        <v>2.5452121781193702</v>
      </c>
      <c r="S7" s="10" t="s">
        <v>178</v>
      </c>
    </row>
    <row r="8" spans="1:19" x14ac:dyDescent="0.2">
      <c r="A8" s="12" t="s">
        <v>171</v>
      </c>
      <c r="B8" s="9">
        <v>2.1327820085673501</v>
      </c>
      <c r="C8" s="10" t="s">
        <v>159</v>
      </c>
      <c r="D8" s="9">
        <v>3.0614792797152002</v>
      </c>
      <c r="E8" s="10" t="s">
        <v>159</v>
      </c>
      <c r="F8" s="9">
        <v>2.2593949661181001</v>
      </c>
      <c r="G8" s="10" t="s">
        <v>159</v>
      </c>
      <c r="H8" s="9">
        <v>2.5832282092869598</v>
      </c>
      <c r="I8" s="10" t="s">
        <v>159</v>
      </c>
      <c r="J8" s="9">
        <v>2.1086946033496399</v>
      </c>
      <c r="K8" s="10" t="s">
        <v>159</v>
      </c>
      <c r="L8" s="9">
        <v>2.0730233714569901</v>
      </c>
      <c r="M8" s="10" t="s">
        <v>159</v>
      </c>
      <c r="N8" s="9">
        <v>3.0963060958720101</v>
      </c>
      <c r="O8" s="10" t="s">
        <v>178</v>
      </c>
      <c r="P8" s="9">
        <v>1.3292316877900501</v>
      </c>
      <c r="Q8" s="10" t="s">
        <v>159</v>
      </c>
      <c r="R8" s="9">
        <v>2.70902138145386</v>
      </c>
      <c r="S8" s="10" t="s">
        <v>178</v>
      </c>
    </row>
    <row r="9" spans="1:19" x14ac:dyDescent="0.2">
      <c r="A9" s="12" t="s">
        <v>172</v>
      </c>
      <c r="B9" s="9">
        <v>2.04658932216135</v>
      </c>
      <c r="C9" s="10" t="s">
        <v>159</v>
      </c>
      <c r="D9" s="9">
        <v>3.13621116519049</v>
      </c>
      <c r="E9" s="10" t="s">
        <v>159</v>
      </c>
      <c r="F9" s="9">
        <v>2.54178880824163</v>
      </c>
      <c r="G9" s="10" t="s">
        <v>159</v>
      </c>
      <c r="H9" s="9">
        <v>2.4862040322126502</v>
      </c>
      <c r="I9" s="10" t="s">
        <v>159</v>
      </c>
      <c r="J9" s="9">
        <v>2.1681570481255301</v>
      </c>
      <c r="K9" s="10" t="s">
        <v>159</v>
      </c>
      <c r="L9" s="9">
        <v>2.1589293308581601</v>
      </c>
      <c r="M9" s="10" t="s">
        <v>159</v>
      </c>
      <c r="N9" s="9">
        <v>3.2686368429871</v>
      </c>
      <c r="O9" s="10" t="s">
        <v>178</v>
      </c>
      <c r="P9" s="9">
        <v>1.26819111929609</v>
      </c>
      <c r="Q9" s="10" t="s">
        <v>159</v>
      </c>
      <c r="R9" s="9">
        <v>2.7625940027276301</v>
      </c>
      <c r="S9" s="10" t="s">
        <v>178</v>
      </c>
    </row>
    <row r="10" spans="1:19" x14ac:dyDescent="0.2">
      <c r="A10" s="12" t="s">
        <v>173</v>
      </c>
      <c r="B10" s="9">
        <v>1.85812636961286</v>
      </c>
      <c r="C10" s="10" t="s">
        <v>159</v>
      </c>
      <c r="D10" s="9">
        <v>3.0907562774844801</v>
      </c>
      <c r="E10" s="10" t="s">
        <v>159</v>
      </c>
      <c r="F10" s="9">
        <v>2.66371513102282</v>
      </c>
      <c r="G10" s="10" t="s">
        <v>159</v>
      </c>
      <c r="H10" s="9">
        <v>2.4850215363919701</v>
      </c>
      <c r="I10" s="10" t="s">
        <v>159</v>
      </c>
      <c r="J10" s="9">
        <v>2.1829827456864201</v>
      </c>
      <c r="K10" s="10" t="s">
        <v>159</v>
      </c>
      <c r="L10" s="9">
        <v>2.2137002731941902</v>
      </c>
      <c r="M10" s="10" t="s">
        <v>159</v>
      </c>
      <c r="N10" s="9">
        <v>3.26107989817337</v>
      </c>
      <c r="O10" s="10" t="s">
        <v>178</v>
      </c>
      <c r="P10" s="9">
        <v>1.1558041268574399</v>
      </c>
      <c r="Q10" s="10" t="s">
        <v>159</v>
      </c>
      <c r="R10" s="9">
        <v>2.7325876792902402</v>
      </c>
      <c r="S10" s="10" t="s">
        <v>178</v>
      </c>
    </row>
    <row r="11" spans="1:19" x14ac:dyDescent="0.2">
      <c r="A11" s="12" t="s">
        <v>174</v>
      </c>
      <c r="B11" s="9">
        <v>1.8562993873745901</v>
      </c>
      <c r="C11" s="10" t="s">
        <v>159</v>
      </c>
      <c r="D11" s="9">
        <v>3.0802290515453099</v>
      </c>
      <c r="E11" s="10" t="s">
        <v>178</v>
      </c>
      <c r="F11" s="9">
        <v>2.55399656556818</v>
      </c>
      <c r="G11" s="10" t="s">
        <v>178</v>
      </c>
      <c r="H11" s="9">
        <v>2.41761312697589</v>
      </c>
      <c r="I11" s="10" t="s">
        <v>159</v>
      </c>
      <c r="J11" s="9">
        <v>2.1999835454146601</v>
      </c>
      <c r="K11" s="10" t="s">
        <v>159</v>
      </c>
      <c r="L11" s="9">
        <v>2.2939529086419799</v>
      </c>
      <c r="M11" s="10" t="s">
        <v>159</v>
      </c>
      <c r="N11" s="9">
        <v>3.1438850521666</v>
      </c>
      <c r="O11" s="10" t="s">
        <v>178</v>
      </c>
      <c r="P11" s="9">
        <v>1.04740502495771</v>
      </c>
      <c r="Q11" s="10" t="s">
        <v>159</v>
      </c>
      <c r="R11" s="9">
        <v>2.6665159017515401</v>
      </c>
      <c r="S11" s="10" t="s">
        <v>178</v>
      </c>
    </row>
    <row r="12" spans="1:19" x14ac:dyDescent="0.2">
      <c r="A12" s="12" t="s">
        <v>175</v>
      </c>
      <c r="B12" s="9">
        <v>1.80970394736842</v>
      </c>
      <c r="C12" s="10" t="s">
        <v>159</v>
      </c>
      <c r="D12" s="9">
        <v>3.14966191988526</v>
      </c>
      <c r="E12" s="10" t="s">
        <v>318</v>
      </c>
      <c r="F12" s="9">
        <v>2.70908251799889</v>
      </c>
      <c r="G12" s="10" t="s">
        <v>178</v>
      </c>
      <c r="H12" s="9">
        <v>2.5151325981955699</v>
      </c>
      <c r="I12" s="10" t="s">
        <v>159</v>
      </c>
      <c r="J12" s="9">
        <v>2.36427225243659</v>
      </c>
      <c r="K12" s="10" t="s">
        <v>159</v>
      </c>
      <c r="L12" s="9">
        <v>2.35269685607153</v>
      </c>
      <c r="M12" s="10" t="s">
        <v>159</v>
      </c>
      <c r="N12" s="9">
        <v>2.90909011394448</v>
      </c>
      <c r="O12" s="10" t="s">
        <v>178</v>
      </c>
      <c r="P12" s="9">
        <v>0.95044760915982696</v>
      </c>
      <c r="Q12" s="10" t="s">
        <v>159</v>
      </c>
      <c r="R12" s="9">
        <v>2.6463763441924</v>
      </c>
      <c r="S12" s="10" t="s">
        <v>406</v>
      </c>
    </row>
    <row r="13" spans="1:19" x14ac:dyDescent="0.2">
      <c r="A13" s="12" t="s">
        <v>179</v>
      </c>
      <c r="B13" s="9">
        <v>1.7692153537844899</v>
      </c>
      <c r="C13" s="10" t="s">
        <v>159</v>
      </c>
      <c r="D13" s="9">
        <v>3.06682631193067</v>
      </c>
      <c r="E13" s="10" t="s">
        <v>318</v>
      </c>
      <c r="F13" s="9">
        <v>2.7103806838209401</v>
      </c>
      <c r="G13" s="10" t="s">
        <v>178</v>
      </c>
      <c r="H13" s="9">
        <v>2.5716262370635601</v>
      </c>
      <c r="I13" s="10" t="s">
        <v>159</v>
      </c>
      <c r="J13" s="9">
        <v>2.4134424971216601</v>
      </c>
      <c r="K13" s="10" t="s">
        <v>159</v>
      </c>
      <c r="L13" s="9">
        <v>2.2855672823219</v>
      </c>
      <c r="M13" s="10" t="s">
        <v>159</v>
      </c>
      <c r="N13" s="9">
        <v>2.73052345649368</v>
      </c>
      <c r="O13" s="10" t="s">
        <v>178</v>
      </c>
      <c r="P13" s="9">
        <v>0.95439506039495203</v>
      </c>
      <c r="Q13" s="10" t="s">
        <v>159</v>
      </c>
      <c r="R13" s="9">
        <v>2.5829438934927298</v>
      </c>
      <c r="S13" s="10" t="s">
        <v>406</v>
      </c>
    </row>
    <row r="14" spans="1:19" x14ac:dyDescent="0.2">
      <c r="A14" s="12" t="s">
        <v>180</v>
      </c>
      <c r="B14" s="9">
        <v>1.6085986571366699</v>
      </c>
      <c r="C14" s="10" t="s">
        <v>159</v>
      </c>
      <c r="D14" s="9">
        <v>3.0067277634987</v>
      </c>
      <c r="E14" s="10" t="s">
        <v>318</v>
      </c>
      <c r="F14" s="9">
        <v>2.55432558139535</v>
      </c>
      <c r="G14" s="10" t="s">
        <v>178</v>
      </c>
      <c r="H14" s="9">
        <v>2.4573878396243001</v>
      </c>
      <c r="I14" s="10" t="s">
        <v>159</v>
      </c>
      <c r="J14" s="9">
        <v>2.3611947559166202</v>
      </c>
      <c r="K14" s="10" t="s">
        <v>159</v>
      </c>
      <c r="L14" s="9">
        <v>2.22382908792112</v>
      </c>
      <c r="M14" s="10" t="s">
        <v>159</v>
      </c>
      <c r="N14" s="9">
        <v>2.5853730320740498</v>
      </c>
      <c r="O14" s="10" t="s">
        <v>178</v>
      </c>
      <c r="P14" s="9">
        <v>0.94108772989663003</v>
      </c>
      <c r="Q14" s="10" t="s">
        <v>159</v>
      </c>
      <c r="R14" s="9">
        <v>2.4927718204765399</v>
      </c>
      <c r="S14" s="10" t="s">
        <v>406</v>
      </c>
    </row>
    <row r="15" spans="1:19" x14ac:dyDescent="0.2">
      <c r="A15" s="12" t="s">
        <v>181</v>
      </c>
      <c r="B15" s="9">
        <v>1.5334690336358801</v>
      </c>
      <c r="C15" s="10" t="s">
        <v>159</v>
      </c>
      <c r="D15" s="9">
        <v>3.0201304923558401</v>
      </c>
      <c r="E15" s="10" t="s">
        <v>318</v>
      </c>
      <c r="F15" s="9">
        <v>2.6295318547817499</v>
      </c>
      <c r="G15" s="10" t="s">
        <v>178</v>
      </c>
      <c r="H15" s="9">
        <v>2.3624413105965498</v>
      </c>
      <c r="I15" s="10" t="s">
        <v>159</v>
      </c>
      <c r="J15" s="9">
        <v>2.2954329210275901</v>
      </c>
      <c r="K15" s="10" t="s">
        <v>159</v>
      </c>
      <c r="L15" s="9">
        <v>1.9735388371738101</v>
      </c>
      <c r="M15" s="10" t="s">
        <v>159</v>
      </c>
      <c r="N15" s="9">
        <v>2.6042212654436501</v>
      </c>
      <c r="O15" s="10" t="s">
        <v>178</v>
      </c>
      <c r="P15" s="9">
        <v>0.93935770888363701</v>
      </c>
      <c r="Q15" s="10" t="s">
        <v>159</v>
      </c>
      <c r="R15" s="9">
        <v>2.4628020876421899</v>
      </c>
      <c r="S15" s="10" t="s">
        <v>406</v>
      </c>
    </row>
    <row r="16" spans="1:19" x14ac:dyDescent="0.2">
      <c r="A16" s="12" t="s">
        <v>182</v>
      </c>
      <c r="B16" s="9">
        <v>1.3624295860886599</v>
      </c>
      <c r="C16" s="10" t="s">
        <v>159</v>
      </c>
      <c r="D16" s="9">
        <v>2.8891331694589</v>
      </c>
      <c r="E16" s="10" t="s">
        <v>318</v>
      </c>
      <c r="F16" s="9">
        <v>2.5139724626278501</v>
      </c>
      <c r="G16" s="10" t="s">
        <v>178</v>
      </c>
      <c r="H16" s="9">
        <v>2.03030565627542</v>
      </c>
      <c r="I16" s="10" t="s">
        <v>159</v>
      </c>
      <c r="J16" s="9">
        <v>2.2253059647013398</v>
      </c>
      <c r="K16" s="10" t="s">
        <v>159</v>
      </c>
      <c r="L16" s="9">
        <v>1.8946019278829</v>
      </c>
      <c r="M16" s="10" t="s">
        <v>159</v>
      </c>
      <c r="N16" s="9">
        <v>2.4598202698401002</v>
      </c>
      <c r="O16" s="10" t="s">
        <v>178</v>
      </c>
      <c r="P16" s="9">
        <v>1.0145976080299901</v>
      </c>
      <c r="Q16" s="10" t="s">
        <v>159</v>
      </c>
      <c r="R16" s="9">
        <v>2.3099203296906099</v>
      </c>
      <c r="S16" s="10" t="s">
        <v>406</v>
      </c>
    </row>
    <row r="17" spans="1:19" x14ac:dyDescent="0.2">
      <c r="A17" s="12" t="s">
        <v>183</v>
      </c>
      <c r="B17" s="9">
        <v>1.16313158460546</v>
      </c>
      <c r="C17" s="10" t="s">
        <v>159</v>
      </c>
      <c r="D17" s="9">
        <v>2.4822142461357801</v>
      </c>
      <c r="E17" s="10" t="s">
        <v>159</v>
      </c>
      <c r="F17" s="9">
        <v>2.4782757567695399</v>
      </c>
      <c r="G17" s="10" t="s">
        <v>178</v>
      </c>
      <c r="H17" s="9">
        <v>2.0028635772355399</v>
      </c>
      <c r="I17" s="10" t="s">
        <v>159</v>
      </c>
      <c r="J17" s="9">
        <v>1.9861852806982701</v>
      </c>
      <c r="K17" s="10" t="s">
        <v>159</v>
      </c>
      <c r="L17" s="9">
        <v>1.8671763845489</v>
      </c>
      <c r="M17" s="10" t="s">
        <v>159</v>
      </c>
      <c r="N17" s="9">
        <v>2.32300864126963</v>
      </c>
      <c r="O17" s="10" t="s">
        <v>178</v>
      </c>
      <c r="P17" s="9">
        <v>0.92997483466963204</v>
      </c>
      <c r="Q17" s="10" t="s">
        <v>159</v>
      </c>
      <c r="R17" s="9">
        <v>2.0931840011974101</v>
      </c>
      <c r="S17" s="10" t="s">
        <v>178</v>
      </c>
    </row>
    <row r="18" spans="1:19" x14ac:dyDescent="0.2">
      <c r="A18" s="12" t="s">
        <v>185</v>
      </c>
      <c r="B18" s="9">
        <v>1.0513437057991499</v>
      </c>
      <c r="C18" s="10" t="s">
        <v>159</v>
      </c>
      <c r="D18" s="9">
        <v>2.3705040313396801</v>
      </c>
      <c r="E18" s="10" t="s">
        <v>159</v>
      </c>
      <c r="F18" s="9">
        <v>2.25568360482051</v>
      </c>
      <c r="G18" s="10" t="s">
        <v>178</v>
      </c>
      <c r="H18" s="9">
        <v>1.8712829253566099</v>
      </c>
      <c r="I18" s="10" t="s">
        <v>159</v>
      </c>
      <c r="J18" s="9">
        <v>1.7914023387054001</v>
      </c>
      <c r="K18" s="10" t="s">
        <v>159</v>
      </c>
      <c r="L18" s="9">
        <v>1.7480007119126699</v>
      </c>
      <c r="M18" s="10" t="s">
        <v>159</v>
      </c>
      <c r="N18" s="9">
        <v>2.2533864582903802</v>
      </c>
      <c r="O18" s="10" t="s">
        <v>178</v>
      </c>
      <c r="P18" s="9">
        <v>0.92544897998817899</v>
      </c>
      <c r="Q18" s="10" t="s">
        <v>159</v>
      </c>
      <c r="R18" s="9">
        <v>1.9895607045813799</v>
      </c>
      <c r="S18" s="10" t="s">
        <v>178</v>
      </c>
    </row>
    <row r="19" spans="1:19" x14ac:dyDescent="0.2">
      <c r="A19" s="12" t="s">
        <v>186</v>
      </c>
      <c r="B19" s="9">
        <v>0.96945580371185902</v>
      </c>
      <c r="C19" s="10" t="s">
        <v>159</v>
      </c>
      <c r="D19" s="9">
        <v>2.0743250531162101</v>
      </c>
      <c r="E19" s="10" t="s">
        <v>178</v>
      </c>
      <c r="F19" s="9">
        <v>1.9707735260446499</v>
      </c>
      <c r="G19" s="10" t="s">
        <v>178</v>
      </c>
      <c r="H19" s="9">
        <v>1.7308195008776199</v>
      </c>
      <c r="I19" s="10" t="s">
        <v>159</v>
      </c>
      <c r="J19" s="9">
        <v>1.71909208372814</v>
      </c>
      <c r="K19" s="10" t="s">
        <v>159</v>
      </c>
      <c r="L19" s="9">
        <v>1.6818060161750199</v>
      </c>
      <c r="M19" s="10" t="s">
        <v>159</v>
      </c>
      <c r="N19" s="9">
        <v>2.1794246201293701</v>
      </c>
      <c r="O19" s="10" t="s">
        <v>178</v>
      </c>
      <c r="P19" s="9">
        <v>0.88292842268588501</v>
      </c>
      <c r="Q19" s="10" t="s">
        <v>159</v>
      </c>
      <c r="R19" s="9">
        <v>1.83192923630241</v>
      </c>
      <c r="S19" s="10" t="s">
        <v>178</v>
      </c>
    </row>
    <row r="20" spans="1:19" x14ac:dyDescent="0.2">
      <c r="A20" s="12" t="s">
        <v>187</v>
      </c>
      <c r="B20" s="9">
        <v>0.92059870211429795</v>
      </c>
      <c r="C20" s="10" t="s">
        <v>159</v>
      </c>
      <c r="D20" s="9">
        <v>2.17451965036186</v>
      </c>
      <c r="E20" s="10" t="s">
        <v>159</v>
      </c>
      <c r="F20" s="9">
        <v>1.6879101471109501</v>
      </c>
      <c r="G20" s="10" t="s">
        <v>178</v>
      </c>
      <c r="H20" s="9">
        <v>1.68493869404049</v>
      </c>
      <c r="I20" s="10" t="s">
        <v>159</v>
      </c>
      <c r="J20" s="9">
        <v>1.6147055529780701</v>
      </c>
      <c r="K20" s="10" t="s">
        <v>159</v>
      </c>
      <c r="L20" s="9">
        <v>1.57254753263637</v>
      </c>
      <c r="M20" s="10" t="s">
        <v>159</v>
      </c>
      <c r="N20" s="9">
        <v>2.0548694599895199</v>
      </c>
      <c r="O20" s="10" t="s">
        <v>178</v>
      </c>
      <c r="P20" s="9">
        <v>0.77462137865875902</v>
      </c>
      <c r="Q20" s="10" t="s">
        <v>159</v>
      </c>
      <c r="R20" s="9">
        <v>1.79857713308559</v>
      </c>
      <c r="S20" s="10" t="s">
        <v>178</v>
      </c>
    </row>
    <row r="21" spans="1:19" x14ac:dyDescent="0.2">
      <c r="A21" s="12" t="s">
        <v>188</v>
      </c>
      <c r="B21" s="9">
        <v>0.85570823710546595</v>
      </c>
      <c r="C21" s="10" t="s">
        <v>159</v>
      </c>
      <c r="D21" s="9">
        <v>2.17577421325019</v>
      </c>
      <c r="E21" s="10" t="s">
        <v>159</v>
      </c>
      <c r="F21" s="9">
        <v>1.66662755787901</v>
      </c>
      <c r="G21" s="10" t="s">
        <v>178</v>
      </c>
      <c r="H21" s="9">
        <v>1.6641622932697999</v>
      </c>
      <c r="I21" s="10" t="s">
        <v>159</v>
      </c>
      <c r="J21" s="9">
        <v>1.6034909557488899</v>
      </c>
      <c r="K21" s="10" t="s">
        <v>159</v>
      </c>
      <c r="L21" s="9">
        <v>1.459526003276</v>
      </c>
      <c r="M21" s="10" t="s">
        <v>159</v>
      </c>
      <c r="N21" s="9">
        <v>2.1000362224865601</v>
      </c>
      <c r="O21" s="10" t="s">
        <v>178</v>
      </c>
      <c r="P21" s="9">
        <v>0.82901483466486303</v>
      </c>
      <c r="Q21" s="10" t="s">
        <v>159</v>
      </c>
      <c r="R21" s="9">
        <v>1.7969029408005399</v>
      </c>
      <c r="S21" s="10" t="s">
        <v>178</v>
      </c>
    </row>
    <row r="22" spans="1:19" x14ac:dyDescent="0.2">
      <c r="A22" s="12" t="s">
        <v>189</v>
      </c>
      <c r="B22" s="9">
        <v>0.79886421550782705</v>
      </c>
      <c r="C22" s="10" t="s">
        <v>159</v>
      </c>
      <c r="D22" s="9">
        <v>2.1945448199529598</v>
      </c>
      <c r="E22" s="10" t="s">
        <v>159</v>
      </c>
      <c r="F22" s="9">
        <v>1.58176346473342</v>
      </c>
      <c r="G22" s="10" t="s">
        <v>178</v>
      </c>
      <c r="H22" s="9">
        <v>1.6681913358347999</v>
      </c>
      <c r="I22" s="10" t="s">
        <v>159</v>
      </c>
      <c r="J22" s="9">
        <v>1.57187879160203</v>
      </c>
      <c r="K22" s="10" t="s">
        <v>159</v>
      </c>
      <c r="L22" s="9">
        <v>1.4453580489825499</v>
      </c>
      <c r="M22" s="10" t="s">
        <v>159</v>
      </c>
      <c r="N22" s="9">
        <v>2.0040231297053501</v>
      </c>
      <c r="O22" s="10" t="s">
        <v>178</v>
      </c>
      <c r="P22" s="9">
        <v>0.77161040398450498</v>
      </c>
      <c r="Q22" s="10" t="s">
        <v>159</v>
      </c>
      <c r="R22" s="9">
        <v>1.7624544665522499</v>
      </c>
      <c r="S22" s="10" t="s">
        <v>178</v>
      </c>
    </row>
    <row r="23" spans="1:19" x14ac:dyDescent="0.2">
      <c r="A23" s="12" t="s">
        <v>190</v>
      </c>
      <c r="B23" s="9">
        <v>0.75634155951144399</v>
      </c>
      <c r="C23" s="10" t="s">
        <v>159</v>
      </c>
      <c r="D23" s="9">
        <v>2.1393933540302799</v>
      </c>
      <c r="E23" s="10" t="s">
        <v>159</v>
      </c>
      <c r="F23" s="9">
        <v>1.5258165630762901</v>
      </c>
      <c r="G23" s="10" t="s">
        <v>178</v>
      </c>
      <c r="H23" s="9">
        <v>1.57455725083424</v>
      </c>
      <c r="I23" s="10" t="s">
        <v>159</v>
      </c>
      <c r="J23" s="9">
        <v>1.51413783720585</v>
      </c>
      <c r="K23" s="10" t="s">
        <v>159</v>
      </c>
      <c r="L23" s="9">
        <v>1.3188965758414699</v>
      </c>
      <c r="M23" s="10" t="s">
        <v>159</v>
      </c>
      <c r="N23" s="9">
        <v>1.89391706028296</v>
      </c>
      <c r="O23" s="10" t="s">
        <v>178</v>
      </c>
      <c r="P23" s="9">
        <v>0.83778475186814605</v>
      </c>
      <c r="Q23" s="10" t="s">
        <v>159</v>
      </c>
      <c r="R23" s="9">
        <v>1.70071621049607</v>
      </c>
      <c r="S23" s="10" t="s">
        <v>178</v>
      </c>
    </row>
    <row r="24" spans="1:19" x14ac:dyDescent="0.2">
      <c r="A24" s="12" t="s">
        <v>191</v>
      </c>
      <c r="B24" s="9">
        <v>0.69980132673333995</v>
      </c>
      <c r="C24" s="10" t="s">
        <v>159</v>
      </c>
      <c r="D24" s="9">
        <v>2.2038289579597001</v>
      </c>
      <c r="E24" s="10" t="s">
        <v>159</v>
      </c>
      <c r="F24" s="9">
        <v>1.58433791915779</v>
      </c>
      <c r="G24" s="10" t="s">
        <v>178</v>
      </c>
      <c r="H24" s="9">
        <v>1.644111416661</v>
      </c>
      <c r="I24" s="10" t="s">
        <v>159</v>
      </c>
      <c r="J24" s="9">
        <v>1.4446393995233999</v>
      </c>
      <c r="K24" s="10" t="s">
        <v>159</v>
      </c>
      <c r="L24" s="9">
        <v>1.29493000850099</v>
      </c>
      <c r="M24" s="10" t="s">
        <v>159</v>
      </c>
      <c r="N24" s="9">
        <v>1.9545007272447401</v>
      </c>
      <c r="O24" s="10" t="s">
        <v>178</v>
      </c>
      <c r="P24" s="9">
        <v>0.86894747305491304</v>
      </c>
      <c r="Q24" s="10" t="s">
        <v>159</v>
      </c>
      <c r="R24" s="9">
        <v>1.7515678006153199</v>
      </c>
      <c r="S24" s="10" t="s">
        <v>178</v>
      </c>
    </row>
    <row r="25" spans="1:19" x14ac:dyDescent="0.2">
      <c r="A25" s="12" t="s">
        <v>193</v>
      </c>
      <c r="B25" s="9">
        <v>0.67978390128508404</v>
      </c>
      <c r="C25" s="10" t="s">
        <v>159</v>
      </c>
      <c r="D25" s="9">
        <v>2.2594345703523402</v>
      </c>
      <c r="E25" s="10" t="s">
        <v>159</v>
      </c>
      <c r="F25" s="9">
        <v>1.5432424962481199</v>
      </c>
      <c r="G25" s="10" t="s">
        <v>178</v>
      </c>
      <c r="H25" s="9">
        <v>1.67585618739408</v>
      </c>
      <c r="I25" s="10" t="s">
        <v>159</v>
      </c>
      <c r="J25" s="9">
        <v>1.4746948039132799</v>
      </c>
      <c r="K25" s="10" t="s">
        <v>159</v>
      </c>
      <c r="L25" s="9">
        <v>1.2785608397403401</v>
      </c>
      <c r="M25" s="10" t="s">
        <v>159</v>
      </c>
      <c r="N25" s="9">
        <v>1.9294135940709001</v>
      </c>
      <c r="O25" s="10" t="s">
        <v>178</v>
      </c>
      <c r="P25" s="9">
        <v>0.83351336657390795</v>
      </c>
      <c r="Q25" s="10" t="s">
        <v>159</v>
      </c>
      <c r="R25" s="9">
        <v>1.7712872744758901</v>
      </c>
      <c r="S25" s="10" t="s">
        <v>178</v>
      </c>
    </row>
    <row r="26" spans="1:19" x14ac:dyDescent="0.2">
      <c r="A26" s="12" t="s">
        <v>194</v>
      </c>
      <c r="B26" s="9">
        <v>0.69497002305918498</v>
      </c>
      <c r="C26" s="10" t="s">
        <v>159</v>
      </c>
      <c r="D26" s="9">
        <v>2.1958949285682601</v>
      </c>
      <c r="E26" s="10" t="s">
        <v>159</v>
      </c>
      <c r="F26" s="9">
        <v>1.48419131772656</v>
      </c>
      <c r="G26" s="10" t="s">
        <v>178</v>
      </c>
      <c r="H26" s="9">
        <v>1.6311190742785</v>
      </c>
      <c r="I26" s="10" t="s">
        <v>159</v>
      </c>
      <c r="J26" s="9">
        <v>1.3199108530864401</v>
      </c>
      <c r="K26" s="10" t="s">
        <v>159</v>
      </c>
      <c r="L26" s="9">
        <v>1.20253109396278</v>
      </c>
      <c r="M26" s="10" t="s">
        <v>159</v>
      </c>
      <c r="N26" s="9">
        <v>1.72747252593544</v>
      </c>
      <c r="O26" s="10" t="s">
        <v>178</v>
      </c>
      <c r="P26" s="9">
        <v>0.75661761975147301</v>
      </c>
      <c r="Q26" s="10" t="s">
        <v>159</v>
      </c>
      <c r="R26" s="9">
        <v>1.6830329379454601</v>
      </c>
      <c r="S26" s="10" t="s">
        <v>178</v>
      </c>
    </row>
    <row r="27" spans="1:19" x14ac:dyDescent="0.2">
      <c r="A27" s="12" t="s">
        <v>196</v>
      </c>
      <c r="B27" s="9">
        <v>0.663614267307017</v>
      </c>
      <c r="C27" s="10" t="s">
        <v>159</v>
      </c>
      <c r="D27" s="9">
        <v>2.1811022174311701</v>
      </c>
      <c r="E27" s="10" t="s">
        <v>159</v>
      </c>
      <c r="F27" s="9">
        <v>1.5111956458126099</v>
      </c>
      <c r="G27" s="10" t="s">
        <v>178</v>
      </c>
      <c r="H27" s="9">
        <v>1.6496821737607199</v>
      </c>
      <c r="I27" s="10" t="s">
        <v>159</v>
      </c>
      <c r="J27" s="9">
        <v>1.3431216579318399</v>
      </c>
      <c r="K27" s="10" t="s">
        <v>159</v>
      </c>
      <c r="L27" s="9">
        <v>1.1258423086990701</v>
      </c>
      <c r="M27" s="10" t="s">
        <v>159</v>
      </c>
      <c r="N27" s="9">
        <v>1.7737802137349199</v>
      </c>
      <c r="O27" s="10" t="s">
        <v>178</v>
      </c>
      <c r="P27" s="9">
        <v>0.711565708418891</v>
      </c>
      <c r="Q27" s="10" t="s">
        <v>159</v>
      </c>
      <c r="R27" s="9">
        <v>1.6891793506778201</v>
      </c>
      <c r="S27" s="10" t="s">
        <v>178</v>
      </c>
    </row>
    <row r="28" spans="1:19" x14ac:dyDescent="0.2">
      <c r="A28" s="12" t="s">
        <v>197</v>
      </c>
      <c r="B28" s="9">
        <v>0.65974595198213304</v>
      </c>
      <c r="C28" s="10" t="s">
        <v>159</v>
      </c>
      <c r="D28" s="9">
        <v>2.1127333163733102</v>
      </c>
      <c r="E28" s="10" t="s">
        <v>159</v>
      </c>
      <c r="F28" s="9">
        <v>1.5844472929255899</v>
      </c>
      <c r="G28" s="10" t="s">
        <v>178</v>
      </c>
      <c r="H28" s="9">
        <v>1.7109629194093601</v>
      </c>
      <c r="I28" s="10" t="s">
        <v>159</v>
      </c>
      <c r="J28" s="9">
        <v>1.275559049013</v>
      </c>
      <c r="K28" s="10" t="s">
        <v>159</v>
      </c>
      <c r="L28" s="9">
        <v>1.10205905710272</v>
      </c>
      <c r="M28" s="10" t="s">
        <v>159</v>
      </c>
      <c r="N28" s="9">
        <v>1.68361294642315</v>
      </c>
      <c r="O28" s="10" t="s">
        <v>178</v>
      </c>
      <c r="P28" s="9">
        <v>0.72348217270599902</v>
      </c>
      <c r="Q28" s="10" t="s">
        <v>159</v>
      </c>
      <c r="R28" s="9">
        <v>1.65875079632353</v>
      </c>
      <c r="S28" s="10" t="s">
        <v>178</v>
      </c>
    </row>
    <row r="29" spans="1:19" x14ac:dyDescent="0.2">
      <c r="A29" s="12" t="s">
        <v>198</v>
      </c>
      <c r="B29" s="9">
        <v>0.51818181818181797</v>
      </c>
      <c r="C29" s="10" t="s">
        <v>159</v>
      </c>
      <c r="D29" s="9">
        <v>1.70437448241468</v>
      </c>
      <c r="E29" s="10" t="s">
        <v>159</v>
      </c>
      <c r="F29" s="9">
        <v>1.3933037091896601</v>
      </c>
      <c r="G29" s="10" t="s">
        <v>159</v>
      </c>
      <c r="H29" s="9">
        <v>1.2453761788500299</v>
      </c>
      <c r="I29" s="10" t="s">
        <v>159</v>
      </c>
      <c r="J29" s="9">
        <v>0.99310009005751299</v>
      </c>
      <c r="K29" s="10" t="s">
        <v>159</v>
      </c>
      <c r="L29" s="9">
        <v>0.84957147347588202</v>
      </c>
      <c r="M29" s="10" t="s">
        <v>159</v>
      </c>
      <c r="N29" s="9">
        <v>1.2221189504677401</v>
      </c>
      <c r="O29" s="10" t="s">
        <v>178</v>
      </c>
      <c r="P29" s="9">
        <v>0.58329328091791799</v>
      </c>
      <c r="Q29" s="10" t="s">
        <v>159</v>
      </c>
      <c r="R29" s="9">
        <v>1.27740759950898</v>
      </c>
      <c r="S29" s="10" t="s">
        <v>178</v>
      </c>
    </row>
    <row r="30" spans="1:19" x14ac:dyDescent="0.2">
      <c r="A30" s="12" t="s">
        <v>199</v>
      </c>
      <c r="B30" s="9">
        <v>0.66218938350114798</v>
      </c>
      <c r="C30" s="10" t="s">
        <v>159</v>
      </c>
      <c r="D30" s="9">
        <v>1.7990286774547599</v>
      </c>
      <c r="E30" s="10" t="s">
        <v>159</v>
      </c>
      <c r="F30" s="9">
        <v>1.8647235294117599</v>
      </c>
      <c r="G30" s="10" t="s">
        <v>159</v>
      </c>
      <c r="H30" s="9">
        <v>1.65702141675512</v>
      </c>
      <c r="I30" s="10" t="s">
        <v>159</v>
      </c>
      <c r="J30" s="9">
        <v>1.2910118044763901</v>
      </c>
      <c r="K30" s="10" t="s">
        <v>159</v>
      </c>
      <c r="L30" s="9">
        <v>1.0631719643175701</v>
      </c>
      <c r="M30" s="10" t="s">
        <v>159</v>
      </c>
      <c r="N30" s="9">
        <v>0.81020449683484697</v>
      </c>
      <c r="O30" s="10" t="s">
        <v>178</v>
      </c>
      <c r="P30" s="9">
        <v>0.64094102080130799</v>
      </c>
      <c r="Q30" s="10" t="s">
        <v>159</v>
      </c>
      <c r="R30" s="9">
        <v>1.3241035525298599</v>
      </c>
      <c r="S30" s="10" t="s">
        <v>178</v>
      </c>
    </row>
    <row r="31" spans="1:19" x14ac:dyDescent="0.2">
      <c r="A31" s="12" t="s">
        <v>200</v>
      </c>
      <c r="B31" s="9">
        <v>0.67121104712426805</v>
      </c>
      <c r="C31" s="10" t="s">
        <v>159</v>
      </c>
      <c r="D31" s="9">
        <v>1.73742275689392</v>
      </c>
      <c r="E31" s="10" t="s">
        <v>159</v>
      </c>
      <c r="F31" s="9">
        <v>1.6266026530499</v>
      </c>
      <c r="G31" s="10" t="s">
        <v>159</v>
      </c>
      <c r="H31" s="9">
        <v>1.54034289639293</v>
      </c>
      <c r="I31" s="10" t="s">
        <v>159</v>
      </c>
      <c r="J31" s="9">
        <v>1.2895697336335299</v>
      </c>
      <c r="K31" s="10" t="s">
        <v>159</v>
      </c>
      <c r="L31" s="9">
        <v>0.97168658429841104</v>
      </c>
      <c r="M31" s="10" t="s">
        <v>159</v>
      </c>
      <c r="N31" s="9">
        <v>1.0664201999876299</v>
      </c>
      <c r="O31" s="10" t="s">
        <v>178</v>
      </c>
      <c r="P31" s="9">
        <v>0.597694092144613</v>
      </c>
      <c r="Q31" s="10" t="s">
        <v>159</v>
      </c>
      <c r="R31" s="9">
        <v>1.33093916165297</v>
      </c>
      <c r="S31" s="10" t="s">
        <v>178</v>
      </c>
    </row>
    <row r="32" spans="1:19" x14ac:dyDescent="0.2">
      <c r="A32" s="15" t="s">
        <v>201</v>
      </c>
      <c r="B32" s="13">
        <v>0.72539032073729304</v>
      </c>
      <c r="C32" s="14" t="s">
        <v>159</v>
      </c>
      <c r="D32" s="13">
        <v>2.0545211118356699</v>
      </c>
      <c r="E32" s="14" t="s">
        <v>159</v>
      </c>
      <c r="F32" s="13">
        <v>1.86286355918278</v>
      </c>
      <c r="G32" s="14" t="s">
        <v>159</v>
      </c>
      <c r="H32" s="13">
        <v>1.6511602853918299</v>
      </c>
      <c r="I32" s="14" t="s">
        <v>159</v>
      </c>
      <c r="J32" s="13">
        <v>1.4028777224139199</v>
      </c>
      <c r="K32" s="14" t="s">
        <v>159</v>
      </c>
      <c r="L32" s="13">
        <v>1.0173645804653699</v>
      </c>
      <c r="M32" s="14" t="s">
        <v>159</v>
      </c>
      <c r="N32" s="13">
        <v>1.3745539858712299</v>
      </c>
      <c r="O32" s="14" t="s">
        <v>178</v>
      </c>
      <c r="P32" s="13">
        <v>0.616398011183382</v>
      </c>
      <c r="Q32" s="14" t="s">
        <v>159</v>
      </c>
      <c r="R32" s="13">
        <v>1.5440394362241201</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8'!A2", "&lt;&lt;&lt; Previous table")</f>
        <v>&lt;&lt;&lt; Previous table</v>
      </c>
    </row>
    <row r="42" spans="1:2" x14ac:dyDescent="0.2">
      <c r="A42" s="17" t="str">
        <f>HYPERLINK("#'GAMING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HYPERLINK("#'INDEX'!B105", "Link to index")</f>
        <v>Link to index</v>
      </c>
    </row>
    <row r="2" spans="1:19" ht="15.75" customHeight="1" x14ac:dyDescent="0.2">
      <c r="A2" s="25" t="s">
        <v>411</v>
      </c>
      <c r="B2" s="24"/>
      <c r="C2" s="24"/>
      <c r="D2" s="24"/>
      <c r="E2" s="24"/>
      <c r="F2" s="24"/>
      <c r="G2" s="24"/>
      <c r="H2" s="24"/>
      <c r="I2" s="24"/>
      <c r="J2" s="24"/>
      <c r="K2" s="24"/>
      <c r="L2" s="24"/>
      <c r="M2" s="24"/>
      <c r="N2" s="24"/>
      <c r="O2" s="24"/>
      <c r="P2" s="24"/>
      <c r="Q2" s="24"/>
      <c r="R2" s="24"/>
      <c r="S2" s="24"/>
    </row>
    <row r="3" spans="1:19" ht="15.75" customHeight="1" x14ac:dyDescent="0.2">
      <c r="A3" s="25" t="s">
        <v>123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89.413968573505599</v>
      </c>
      <c r="C7" s="10" t="s">
        <v>159</v>
      </c>
      <c r="D7" s="18">
        <v>86.014668371431796</v>
      </c>
      <c r="E7" s="10" t="s">
        <v>159</v>
      </c>
      <c r="F7" s="18">
        <v>74.036480126699601</v>
      </c>
      <c r="G7" s="10" t="s">
        <v>159</v>
      </c>
      <c r="H7" s="18">
        <v>85.020805697883404</v>
      </c>
      <c r="I7" s="10" t="s">
        <v>159</v>
      </c>
      <c r="J7" s="18">
        <v>84.2948302912949</v>
      </c>
      <c r="K7" s="10" t="s">
        <v>159</v>
      </c>
      <c r="L7" s="18">
        <v>82.004648638449098</v>
      </c>
      <c r="M7" s="10" t="s">
        <v>159</v>
      </c>
      <c r="N7" s="18">
        <v>86.316086124381002</v>
      </c>
      <c r="O7" s="10" t="s">
        <v>178</v>
      </c>
      <c r="P7" s="18">
        <v>78.785953646231306</v>
      </c>
      <c r="Q7" s="10" t="s">
        <v>159</v>
      </c>
      <c r="R7" s="18">
        <v>85.271058040430106</v>
      </c>
      <c r="S7" s="10" t="s">
        <v>178</v>
      </c>
    </row>
    <row r="8" spans="1:19" x14ac:dyDescent="0.2">
      <c r="A8" s="12" t="s">
        <v>171</v>
      </c>
      <c r="B8" s="18">
        <v>89.555020385322607</v>
      </c>
      <c r="C8" s="10" t="s">
        <v>159</v>
      </c>
      <c r="D8" s="18">
        <v>86.758506180498699</v>
      </c>
      <c r="E8" s="10" t="s">
        <v>159</v>
      </c>
      <c r="F8" s="18">
        <v>76.354009398855993</v>
      </c>
      <c r="G8" s="10" t="s">
        <v>159</v>
      </c>
      <c r="H8" s="18">
        <v>86.324537543535698</v>
      </c>
      <c r="I8" s="10" t="s">
        <v>159</v>
      </c>
      <c r="J8" s="18">
        <v>85.063516027057901</v>
      </c>
      <c r="K8" s="10" t="s">
        <v>159</v>
      </c>
      <c r="L8" s="18">
        <v>84.878500676975705</v>
      </c>
      <c r="M8" s="10" t="s">
        <v>159</v>
      </c>
      <c r="N8" s="18">
        <v>86.664066956800497</v>
      </c>
      <c r="O8" s="10" t="s">
        <v>178</v>
      </c>
      <c r="P8" s="18">
        <v>75.825159148894002</v>
      </c>
      <c r="Q8" s="10" t="s">
        <v>159</v>
      </c>
      <c r="R8" s="18">
        <v>85.909964200279703</v>
      </c>
      <c r="S8" s="10" t="s">
        <v>178</v>
      </c>
    </row>
    <row r="9" spans="1:19" x14ac:dyDescent="0.2">
      <c r="A9" s="12" t="s">
        <v>172</v>
      </c>
      <c r="B9" s="18">
        <v>90.799776952735897</v>
      </c>
      <c r="C9" s="10" t="s">
        <v>159</v>
      </c>
      <c r="D9" s="18">
        <v>87.4255224028757</v>
      </c>
      <c r="E9" s="10" t="s">
        <v>159</v>
      </c>
      <c r="F9" s="18">
        <v>73.493336438436998</v>
      </c>
      <c r="G9" s="10" t="s">
        <v>159</v>
      </c>
      <c r="H9" s="18">
        <v>87.462407877010904</v>
      </c>
      <c r="I9" s="10" t="s">
        <v>159</v>
      </c>
      <c r="J9" s="18">
        <v>86.021886306861504</v>
      </c>
      <c r="K9" s="10" t="s">
        <v>159</v>
      </c>
      <c r="L9" s="18">
        <v>86.415193627594405</v>
      </c>
      <c r="M9" s="10" t="s">
        <v>159</v>
      </c>
      <c r="N9" s="18">
        <v>87.676650980806798</v>
      </c>
      <c r="O9" s="10" t="s">
        <v>178</v>
      </c>
      <c r="P9" s="18">
        <v>75.520427948888596</v>
      </c>
      <c r="Q9" s="10" t="s">
        <v>159</v>
      </c>
      <c r="R9" s="18">
        <v>86.717140532019201</v>
      </c>
      <c r="S9" s="10" t="s">
        <v>178</v>
      </c>
    </row>
    <row r="10" spans="1:19" x14ac:dyDescent="0.2">
      <c r="A10" s="12" t="s">
        <v>173</v>
      </c>
      <c r="B10" s="18">
        <v>89.791650120456396</v>
      </c>
      <c r="C10" s="10" t="s">
        <v>159</v>
      </c>
      <c r="D10" s="18">
        <v>88.114554702019106</v>
      </c>
      <c r="E10" s="10" t="s">
        <v>159</v>
      </c>
      <c r="F10" s="18">
        <v>73.817457761119698</v>
      </c>
      <c r="G10" s="10" t="s">
        <v>159</v>
      </c>
      <c r="H10" s="18">
        <v>88.599740453551405</v>
      </c>
      <c r="I10" s="10" t="s">
        <v>159</v>
      </c>
      <c r="J10" s="18">
        <v>86.793418542472807</v>
      </c>
      <c r="K10" s="10" t="s">
        <v>159</v>
      </c>
      <c r="L10" s="18">
        <v>87.421226879016999</v>
      </c>
      <c r="M10" s="10" t="s">
        <v>159</v>
      </c>
      <c r="N10" s="18">
        <v>87.570247997317395</v>
      </c>
      <c r="O10" s="10" t="s">
        <v>178</v>
      </c>
      <c r="P10" s="18">
        <v>74.865128697936896</v>
      </c>
      <c r="Q10" s="10" t="s">
        <v>159</v>
      </c>
      <c r="R10" s="18">
        <v>87.190449616865195</v>
      </c>
      <c r="S10" s="10" t="s">
        <v>178</v>
      </c>
    </row>
    <row r="11" spans="1:19" x14ac:dyDescent="0.2">
      <c r="A11" s="12" t="s">
        <v>174</v>
      </c>
      <c r="B11" s="18">
        <v>90.385014439122202</v>
      </c>
      <c r="C11" s="10" t="s">
        <v>159</v>
      </c>
      <c r="D11" s="18">
        <v>87.661532315062004</v>
      </c>
      <c r="E11" s="10" t="s">
        <v>178</v>
      </c>
      <c r="F11" s="18">
        <v>62.191182640964001</v>
      </c>
      <c r="G11" s="10" t="s">
        <v>178</v>
      </c>
      <c r="H11" s="18">
        <v>88.885973430390607</v>
      </c>
      <c r="I11" s="10" t="s">
        <v>159</v>
      </c>
      <c r="J11" s="18">
        <v>88.997488284578296</v>
      </c>
      <c r="K11" s="10" t="s">
        <v>159</v>
      </c>
      <c r="L11" s="18">
        <v>89.277291490602707</v>
      </c>
      <c r="M11" s="10" t="s">
        <v>159</v>
      </c>
      <c r="N11" s="18">
        <v>87.370782450965095</v>
      </c>
      <c r="O11" s="10" t="s">
        <v>178</v>
      </c>
      <c r="P11" s="18">
        <v>74.469588976003806</v>
      </c>
      <c r="Q11" s="10" t="s">
        <v>159</v>
      </c>
      <c r="R11" s="18">
        <v>86.955074387984695</v>
      </c>
      <c r="S11" s="10" t="s">
        <v>178</v>
      </c>
    </row>
    <row r="12" spans="1:19" x14ac:dyDescent="0.2">
      <c r="A12" s="12" t="s">
        <v>175</v>
      </c>
      <c r="B12" s="18">
        <v>90.765106207465493</v>
      </c>
      <c r="C12" s="10" t="s">
        <v>159</v>
      </c>
      <c r="D12" s="18">
        <v>87.662770925812197</v>
      </c>
      <c r="E12" s="10" t="s">
        <v>318</v>
      </c>
      <c r="F12" s="18">
        <v>58.6077996765111</v>
      </c>
      <c r="G12" s="10" t="s">
        <v>178</v>
      </c>
      <c r="H12" s="18">
        <v>89.083006079992501</v>
      </c>
      <c r="I12" s="10" t="s">
        <v>159</v>
      </c>
      <c r="J12" s="18">
        <v>89.450748701232598</v>
      </c>
      <c r="K12" s="10" t="s">
        <v>159</v>
      </c>
      <c r="L12" s="18">
        <v>90.379721589209296</v>
      </c>
      <c r="M12" s="10" t="s">
        <v>159</v>
      </c>
      <c r="N12" s="18">
        <v>86.364150331865801</v>
      </c>
      <c r="O12" s="10" t="s">
        <v>178</v>
      </c>
      <c r="P12" s="18">
        <v>72.449671344397004</v>
      </c>
      <c r="Q12" s="10" t="s">
        <v>159</v>
      </c>
      <c r="R12" s="18">
        <v>86.613605253808998</v>
      </c>
      <c r="S12" s="10" t="s">
        <v>406</v>
      </c>
    </row>
    <row r="13" spans="1:19" x14ac:dyDescent="0.2">
      <c r="A13" s="12" t="s">
        <v>179</v>
      </c>
      <c r="B13" s="18">
        <v>90.340837531486102</v>
      </c>
      <c r="C13" s="10" t="s">
        <v>159</v>
      </c>
      <c r="D13" s="18">
        <v>87.904868139008798</v>
      </c>
      <c r="E13" s="10" t="s">
        <v>318</v>
      </c>
      <c r="F13" s="18">
        <v>57.525089867172397</v>
      </c>
      <c r="G13" s="10" t="s">
        <v>178</v>
      </c>
      <c r="H13" s="18">
        <v>89.492011940024895</v>
      </c>
      <c r="I13" s="10" t="s">
        <v>159</v>
      </c>
      <c r="J13" s="18">
        <v>89.585575044660104</v>
      </c>
      <c r="K13" s="10" t="s">
        <v>159</v>
      </c>
      <c r="L13" s="18">
        <v>91.108579041475295</v>
      </c>
      <c r="M13" s="10" t="s">
        <v>159</v>
      </c>
      <c r="N13" s="18">
        <v>85.602492058234603</v>
      </c>
      <c r="O13" s="10" t="s">
        <v>178</v>
      </c>
      <c r="P13" s="18">
        <v>72.759910246821207</v>
      </c>
      <c r="Q13" s="10" t="s">
        <v>159</v>
      </c>
      <c r="R13" s="18">
        <v>86.599456792126503</v>
      </c>
      <c r="S13" s="10" t="s">
        <v>406</v>
      </c>
    </row>
    <row r="14" spans="1:19" x14ac:dyDescent="0.2">
      <c r="A14" s="12" t="s">
        <v>180</v>
      </c>
      <c r="B14" s="18">
        <v>89.821974247542897</v>
      </c>
      <c r="C14" s="10" t="s">
        <v>159</v>
      </c>
      <c r="D14" s="18">
        <v>87.510163091809702</v>
      </c>
      <c r="E14" s="10" t="s">
        <v>318</v>
      </c>
      <c r="F14" s="18">
        <v>60.484821340068798</v>
      </c>
      <c r="G14" s="10" t="s">
        <v>178</v>
      </c>
      <c r="H14" s="18">
        <v>89.526605576272303</v>
      </c>
      <c r="I14" s="10" t="s">
        <v>159</v>
      </c>
      <c r="J14" s="18">
        <v>89.299098691363895</v>
      </c>
      <c r="K14" s="10" t="s">
        <v>159</v>
      </c>
      <c r="L14" s="18">
        <v>90.692188086429695</v>
      </c>
      <c r="M14" s="10" t="s">
        <v>159</v>
      </c>
      <c r="N14" s="18">
        <v>85.434694069435494</v>
      </c>
      <c r="O14" s="10" t="s">
        <v>178</v>
      </c>
      <c r="P14" s="18">
        <v>71.364055135344202</v>
      </c>
      <c r="Q14" s="10" t="s">
        <v>159</v>
      </c>
      <c r="R14" s="18">
        <v>86.352614976911099</v>
      </c>
      <c r="S14" s="10" t="s">
        <v>406</v>
      </c>
    </row>
    <row r="15" spans="1:19" x14ac:dyDescent="0.2">
      <c r="A15" s="12" t="s">
        <v>181</v>
      </c>
      <c r="B15" s="18">
        <v>89.482866723005202</v>
      </c>
      <c r="C15" s="10" t="s">
        <v>159</v>
      </c>
      <c r="D15" s="18">
        <v>88.052559271394003</v>
      </c>
      <c r="E15" s="10" t="s">
        <v>318</v>
      </c>
      <c r="F15" s="18">
        <v>58.295559640104699</v>
      </c>
      <c r="G15" s="10" t="s">
        <v>178</v>
      </c>
      <c r="H15" s="18">
        <v>89.800713592015498</v>
      </c>
      <c r="I15" s="10" t="s">
        <v>159</v>
      </c>
      <c r="J15" s="18">
        <v>90.085967035799399</v>
      </c>
      <c r="K15" s="10" t="s">
        <v>159</v>
      </c>
      <c r="L15" s="18">
        <v>82.868347195345507</v>
      </c>
      <c r="M15" s="10" t="s">
        <v>159</v>
      </c>
      <c r="N15" s="18">
        <v>85.896720576477804</v>
      </c>
      <c r="O15" s="10" t="s">
        <v>178</v>
      </c>
      <c r="P15" s="18">
        <v>71.375790570168306</v>
      </c>
      <c r="Q15" s="10" t="s">
        <v>159</v>
      </c>
      <c r="R15" s="18">
        <v>86.517181602706799</v>
      </c>
      <c r="S15" s="10" t="s">
        <v>406</v>
      </c>
    </row>
    <row r="16" spans="1:19" x14ac:dyDescent="0.2">
      <c r="A16" s="12" t="s">
        <v>182</v>
      </c>
      <c r="B16" s="18">
        <v>88.967789399609799</v>
      </c>
      <c r="C16" s="10" t="s">
        <v>159</v>
      </c>
      <c r="D16" s="18">
        <v>88.198961395159301</v>
      </c>
      <c r="E16" s="10" t="s">
        <v>318</v>
      </c>
      <c r="F16" s="18">
        <v>49.001460825498</v>
      </c>
      <c r="G16" s="10" t="s">
        <v>178</v>
      </c>
      <c r="H16" s="18">
        <v>88.683198037782702</v>
      </c>
      <c r="I16" s="10" t="s">
        <v>159</v>
      </c>
      <c r="J16" s="18">
        <v>89.965868292581305</v>
      </c>
      <c r="K16" s="10" t="s">
        <v>159</v>
      </c>
      <c r="L16" s="18">
        <v>80.800947665247605</v>
      </c>
      <c r="M16" s="10" t="s">
        <v>159</v>
      </c>
      <c r="N16" s="18">
        <v>85.431255259276597</v>
      </c>
      <c r="O16" s="10" t="s">
        <v>178</v>
      </c>
      <c r="P16" s="18">
        <v>73.411676106811896</v>
      </c>
      <c r="Q16" s="10" t="s">
        <v>159</v>
      </c>
      <c r="R16" s="18">
        <v>85.8939606611508</v>
      </c>
      <c r="S16" s="10" t="s">
        <v>406</v>
      </c>
    </row>
    <row r="17" spans="1:19" x14ac:dyDescent="0.2">
      <c r="A17" s="12" t="s">
        <v>183</v>
      </c>
      <c r="B17" s="18">
        <v>88.734566002763898</v>
      </c>
      <c r="C17" s="10" t="s">
        <v>159</v>
      </c>
      <c r="D17" s="18">
        <v>87.686653228710298</v>
      </c>
      <c r="E17" s="10" t="s">
        <v>159</v>
      </c>
      <c r="F17" s="18">
        <v>47.207030166363403</v>
      </c>
      <c r="G17" s="10" t="s">
        <v>178</v>
      </c>
      <c r="H17" s="18">
        <v>89.287985266986297</v>
      </c>
      <c r="I17" s="10" t="s">
        <v>159</v>
      </c>
      <c r="J17" s="18">
        <v>90.818928335266904</v>
      </c>
      <c r="K17" s="10" t="s">
        <v>159</v>
      </c>
      <c r="L17" s="18">
        <v>78.346379811528095</v>
      </c>
      <c r="M17" s="10" t="s">
        <v>159</v>
      </c>
      <c r="N17" s="18">
        <v>85.710610910137305</v>
      </c>
      <c r="O17" s="10" t="s">
        <v>178</v>
      </c>
      <c r="P17" s="18">
        <v>74.131949951948698</v>
      </c>
      <c r="Q17" s="10" t="s">
        <v>159</v>
      </c>
      <c r="R17" s="18">
        <v>85.665894622581206</v>
      </c>
      <c r="S17" s="10" t="s">
        <v>178</v>
      </c>
    </row>
    <row r="18" spans="1:19" x14ac:dyDescent="0.2">
      <c r="A18" s="12" t="s">
        <v>185</v>
      </c>
      <c r="B18" s="18">
        <v>88.516801425749705</v>
      </c>
      <c r="C18" s="10" t="s">
        <v>159</v>
      </c>
      <c r="D18" s="18">
        <v>87.334746406271904</v>
      </c>
      <c r="E18" s="10" t="s">
        <v>159</v>
      </c>
      <c r="F18" s="18">
        <v>43.948130579418901</v>
      </c>
      <c r="G18" s="10" t="s">
        <v>178</v>
      </c>
      <c r="H18" s="18">
        <v>88.964270048144101</v>
      </c>
      <c r="I18" s="10" t="s">
        <v>159</v>
      </c>
      <c r="J18" s="18">
        <v>89.316358427592604</v>
      </c>
      <c r="K18" s="10" t="s">
        <v>159</v>
      </c>
      <c r="L18" s="18">
        <v>74.423215846345798</v>
      </c>
      <c r="M18" s="10" t="s">
        <v>159</v>
      </c>
      <c r="N18" s="18">
        <v>85.608291910884702</v>
      </c>
      <c r="O18" s="10" t="s">
        <v>178</v>
      </c>
      <c r="P18" s="18">
        <v>75.316833490603798</v>
      </c>
      <c r="Q18" s="10" t="s">
        <v>159</v>
      </c>
      <c r="R18" s="18">
        <v>85.147326033703806</v>
      </c>
      <c r="S18" s="10" t="s">
        <v>178</v>
      </c>
    </row>
    <row r="19" spans="1:19" x14ac:dyDescent="0.2">
      <c r="A19" s="12" t="s">
        <v>186</v>
      </c>
      <c r="B19" s="18">
        <v>88.778281660233205</v>
      </c>
      <c r="C19" s="10" t="s">
        <v>159</v>
      </c>
      <c r="D19" s="18">
        <v>85.882746801594195</v>
      </c>
      <c r="E19" s="10" t="s">
        <v>178</v>
      </c>
      <c r="F19" s="18">
        <v>38.038709614836002</v>
      </c>
      <c r="G19" s="10" t="s">
        <v>178</v>
      </c>
      <c r="H19" s="18">
        <v>88.630216996189503</v>
      </c>
      <c r="I19" s="10" t="s">
        <v>159</v>
      </c>
      <c r="J19" s="18">
        <v>87.466603321085003</v>
      </c>
      <c r="K19" s="10" t="s">
        <v>159</v>
      </c>
      <c r="L19" s="18">
        <v>75.386449050275502</v>
      </c>
      <c r="M19" s="10" t="s">
        <v>159</v>
      </c>
      <c r="N19" s="18">
        <v>85.143927803239706</v>
      </c>
      <c r="O19" s="10" t="s">
        <v>178</v>
      </c>
      <c r="P19" s="18">
        <v>76.085086319582103</v>
      </c>
      <c r="Q19" s="10" t="s">
        <v>159</v>
      </c>
      <c r="R19" s="18">
        <v>84.063080427692896</v>
      </c>
      <c r="S19" s="10" t="s">
        <v>178</v>
      </c>
    </row>
    <row r="20" spans="1:19" x14ac:dyDescent="0.2">
      <c r="A20" s="12" t="s">
        <v>187</v>
      </c>
      <c r="B20" s="18">
        <v>89.684918935454306</v>
      </c>
      <c r="C20" s="10" t="s">
        <v>159</v>
      </c>
      <c r="D20" s="18">
        <v>87.012505733725405</v>
      </c>
      <c r="E20" s="10" t="s">
        <v>159</v>
      </c>
      <c r="F20" s="18">
        <v>33.399906247135398</v>
      </c>
      <c r="G20" s="10" t="s">
        <v>178</v>
      </c>
      <c r="H20" s="18">
        <v>88.955996808526606</v>
      </c>
      <c r="I20" s="10" t="s">
        <v>159</v>
      </c>
      <c r="J20" s="18">
        <v>88.140199386610206</v>
      </c>
      <c r="K20" s="10" t="s">
        <v>159</v>
      </c>
      <c r="L20" s="18">
        <v>73.971360138612894</v>
      </c>
      <c r="M20" s="10" t="s">
        <v>159</v>
      </c>
      <c r="N20" s="18">
        <v>85.502828156980001</v>
      </c>
      <c r="O20" s="10" t="s">
        <v>178</v>
      </c>
      <c r="P20" s="18">
        <v>74.024093645603301</v>
      </c>
      <c r="Q20" s="10" t="s">
        <v>159</v>
      </c>
      <c r="R20" s="18">
        <v>84.456347639352501</v>
      </c>
      <c r="S20" s="10" t="s">
        <v>178</v>
      </c>
    </row>
    <row r="21" spans="1:19" x14ac:dyDescent="0.2">
      <c r="A21" s="12" t="s">
        <v>188</v>
      </c>
      <c r="B21" s="18">
        <v>89.960465031583496</v>
      </c>
      <c r="C21" s="10" t="s">
        <v>159</v>
      </c>
      <c r="D21" s="18">
        <v>86.689271962197296</v>
      </c>
      <c r="E21" s="10" t="s">
        <v>159</v>
      </c>
      <c r="F21" s="18">
        <v>28.988374436486001</v>
      </c>
      <c r="G21" s="10" t="s">
        <v>178</v>
      </c>
      <c r="H21" s="18">
        <v>89.179982510419094</v>
      </c>
      <c r="I21" s="10" t="s">
        <v>159</v>
      </c>
      <c r="J21" s="18">
        <v>88.061924240341</v>
      </c>
      <c r="K21" s="10" t="s">
        <v>159</v>
      </c>
      <c r="L21" s="18">
        <v>74.225550835103505</v>
      </c>
      <c r="M21" s="10" t="s">
        <v>159</v>
      </c>
      <c r="N21" s="18">
        <v>85.974536405163505</v>
      </c>
      <c r="O21" s="10" t="s">
        <v>178</v>
      </c>
      <c r="P21" s="18">
        <v>75.608475502309403</v>
      </c>
      <c r="Q21" s="10" t="s">
        <v>159</v>
      </c>
      <c r="R21" s="18">
        <v>84.151099656651596</v>
      </c>
      <c r="S21" s="10" t="s">
        <v>178</v>
      </c>
    </row>
    <row r="22" spans="1:19" x14ac:dyDescent="0.2">
      <c r="A22" s="12" t="s">
        <v>189</v>
      </c>
      <c r="B22" s="18">
        <v>90.091303205465096</v>
      </c>
      <c r="C22" s="10" t="s">
        <v>159</v>
      </c>
      <c r="D22" s="18">
        <v>86.680879021520994</v>
      </c>
      <c r="E22" s="10" t="s">
        <v>159</v>
      </c>
      <c r="F22" s="18">
        <v>25.516654057275201</v>
      </c>
      <c r="G22" s="10" t="s">
        <v>178</v>
      </c>
      <c r="H22" s="18">
        <v>89.381582032930496</v>
      </c>
      <c r="I22" s="10" t="s">
        <v>159</v>
      </c>
      <c r="J22" s="18">
        <v>90.3570347076122</v>
      </c>
      <c r="K22" s="10" t="s">
        <v>159</v>
      </c>
      <c r="L22" s="18">
        <v>87.143370014828704</v>
      </c>
      <c r="M22" s="10" t="s">
        <v>159</v>
      </c>
      <c r="N22" s="18">
        <v>85.519398433626804</v>
      </c>
      <c r="O22" s="10" t="s">
        <v>178</v>
      </c>
      <c r="P22" s="18">
        <v>74.506278392755505</v>
      </c>
      <c r="Q22" s="10" t="s">
        <v>159</v>
      </c>
      <c r="R22" s="18">
        <v>83.899527424371001</v>
      </c>
      <c r="S22" s="10" t="s">
        <v>178</v>
      </c>
    </row>
    <row r="23" spans="1:19" x14ac:dyDescent="0.2">
      <c r="A23" s="12" t="s">
        <v>190</v>
      </c>
      <c r="B23" s="18">
        <v>90.187796033945901</v>
      </c>
      <c r="C23" s="10" t="s">
        <v>159</v>
      </c>
      <c r="D23" s="18">
        <v>86.486401153820793</v>
      </c>
      <c r="E23" s="10" t="s">
        <v>159</v>
      </c>
      <c r="F23" s="18">
        <v>23.7743967341946</v>
      </c>
      <c r="G23" s="10" t="s">
        <v>178</v>
      </c>
      <c r="H23" s="18">
        <v>89.527220773654307</v>
      </c>
      <c r="I23" s="10" t="s">
        <v>159</v>
      </c>
      <c r="J23" s="18">
        <v>89.223406632459302</v>
      </c>
      <c r="K23" s="10" t="s">
        <v>159</v>
      </c>
      <c r="L23" s="18">
        <v>85.888047636551505</v>
      </c>
      <c r="M23" s="10" t="s">
        <v>159</v>
      </c>
      <c r="N23" s="18">
        <v>85.335963242512307</v>
      </c>
      <c r="O23" s="10" t="s">
        <v>178</v>
      </c>
      <c r="P23" s="18">
        <v>76.481848215390499</v>
      </c>
      <c r="Q23" s="10" t="s">
        <v>159</v>
      </c>
      <c r="R23" s="18">
        <v>83.396729857925095</v>
      </c>
      <c r="S23" s="10" t="s">
        <v>178</v>
      </c>
    </row>
    <row r="24" spans="1:19" x14ac:dyDescent="0.2">
      <c r="A24" s="12" t="s">
        <v>191</v>
      </c>
      <c r="B24" s="18">
        <v>90.289785810487899</v>
      </c>
      <c r="C24" s="10" t="s">
        <v>159</v>
      </c>
      <c r="D24" s="18">
        <v>87.089338430201707</v>
      </c>
      <c r="E24" s="10" t="s">
        <v>159</v>
      </c>
      <c r="F24" s="18">
        <v>20.636425812726301</v>
      </c>
      <c r="G24" s="10" t="s">
        <v>178</v>
      </c>
      <c r="H24" s="18">
        <v>90.363880969751094</v>
      </c>
      <c r="I24" s="10" t="s">
        <v>159</v>
      </c>
      <c r="J24" s="18">
        <v>89.3000220378309</v>
      </c>
      <c r="K24" s="10" t="s">
        <v>159</v>
      </c>
      <c r="L24" s="18">
        <v>85.497014214054801</v>
      </c>
      <c r="M24" s="10" t="s">
        <v>159</v>
      </c>
      <c r="N24" s="18">
        <v>86.052879205175998</v>
      </c>
      <c r="O24" s="10" t="s">
        <v>178</v>
      </c>
      <c r="P24" s="18">
        <v>77.594404370697802</v>
      </c>
      <c r="Q24" s="10" t="s">
        <v>159</v>
      </c>
      <c r="R24" s="18">
        <v>83.403478012533199</v>
      </c>
      <c r="S24" s="10" t="s">
        <v>178</v>
      </c>
    </row>
    <row r="25" spans="1:19" x14ac:dyDescent="0.2">
      <c r="A25" s="12" t="s">
        <v>193</v>
      </c>
      <c r="B25" s="18">
        <v>91.490698194709793</v>
      </c>
      <c r="C25" s="10" t="s">
        <v>159</v>
      </c>
      <c r="D25" s="18">
        <v>87.740303297315606</v>
      </c>
      <c r="E25" s="10" t="s">
        <v>159</v>
      </c>
      <c r="F25" s="18">
        <v>17.0073431141691</v>
      </c>
      <c r="G25" s="10" t="s">
        <v>178</v>
      </c>
      <c r="H25" s="18">
        <v>90.986791064219304</v>
      </c>
      <c r="I25" s="10" t="s">
        <v>159</v>
      </c>
      <c r="J25" s="18">
        <v>89.845828012047903</v>
      </c>
      <c r="K25" s="10" t="s">
        <v>159</v>
      </c>
      <c r="L25" s="18">
        <v>85.073620996304996</v>
      </c>
      <c r="M25" s="10" t="s">
        <v>159</v>
      </c>
      <c r="N25" s="18">
        <v>86.621640955424596</v>
      </c>
      <c r="O25" s="10" t="s">
        <v>178</v>
      </c>
      <c r="P25" s="18">
        <v>77.1591325987998</v>
      </c>
      <c r="Q25" s="10" t="s">
        <v>159</v>
      </c>
      <c r="R25" s="18">
        <v>83.114214973586996</v>
      </c>
      <c r="S25" s="10" t="s">
        <v>178</v>
      </c>
    </row>
    <row r="26" spans="1:19" x14ac:dyDescent="0.2">
      <c r="A26" s="12" t="s">
        <v>194</v>
      </c>
      <c r="B26" s="18">
        <v>92.751452581820601</v>
      </c>
      <c r="C26" s="10" t="s">
        <v>159</v>
      </c>
      <c r="D26" s="18">
        <v>88.160653021279899</v>
      </c>
      <c r="E26" s="10" t="s">
        <v>159</v>
      </c>
      <c r="F26" s="18">
        <v>13.2608261049254</v>
      </c>
      <c r="G26" s="10" t="s">
        <v>178</v>
      </c>
      <c r="H26" s="18">
        <v>91.131169238591397</v>
      </c>
      <c r="I26" s="10" t="s">
        <v>159</v>
      </c>
      <c r="J26" s="18">
        <v>89.054439029517397</v>
      </c>
      <c r="K26" s="10" t="s">
        <v>159</v>
      </c>
      <c r="L26" s="18">
        <v>85.725832962487999</v>
      </c>
      <c r="M26" s="10" t="s">
        <v>159</v>
      </c>
      <c r="N26" s="18">
        <v>85.639100429133293</v>
      </c>
      <c r="O26" s="10" t="s">
        <v>178</v>
      </c>
      <c r="P26" s="18">
        <v>75.444564086516706</v>
      </c>
      <c r="Q26" s="10" t="s">
        <v>159</v>
      </c>
      <c r="R26" s="18">
        <v>81.529929988620196</v>
      </c>
      <c r="S26" s="10" t="s">
        <v>178</v>
      </c>
    </row>
    <row r="27" spans="1:19" x14ac:dyDescent="0.2">
      <c r="A27" s="12" t="s">
        <v>196</v>
      </c>
      <c r="B27" s="18">
        <v>93.383140751973897</v>
      </c>
      <c r="C27" s="10" t="s">
        <v>159</v>
      </c>
      <c r="D27" s="18">
        <v>88.041168210445704</v>
      </c>
      <c r="E27" s="10" t="s">
        <v>159</v>
      </c>
      <c r="F27" s="18">
        <v>11.411764965848899</v>
      </c>
      <c r="G27" s="10" t="s">
        <v>178</v>
      </c>
      <c r="H27" s="18">
        <v>91.590446474506393</v>
      </c>
      <c r="I27" s="10" t="s">
        <v>159</v>
      </c>
      <c r="J27" s="18">
        <v>82.134435257226301</v>
      </c>
      <c r="K27" s="10" t="s">
        <v>159</v>
      </c>
      <c r="L27" s="18">
        <v>84.875361467352505</v>
      </c>
      <c r="M27" s="10" t="s">
        <v>159</v>
      </c>
      <c r="N27" s="18">
        <v>86.133728844558803</v>
      </c>
      <c r="O27" s="10" t="s">
        <v>178</v>
      </c>
      <c r="P27" s="18">
        <v>74.222465986472599</v>
      </c>
      <c r="Q27" s="10" t="s">
        <v>159</v>
      </c>
      <c r="R27" s="18">
        <v>80.254404696922094</v>
      </c>
      <c r="S27" s="10" t="s">
        <v>178</v>
      </c>
    </row>
    <row r="28" spans="1:19" x14ac:dyDescent="0.2">
      <c r="A28" s="12" t="s">
        <v>197</v>
      </c>
      <c r="B28" s="18">
        <v>93.325987970981899</v>
      </c>
      <c r="C28" s="10" t="s">
        <v>159</v>
      </c>
      <c r="D28" s="18">
        <v>88.327739302931903</v>
      </c>
      <c r="E28" s="10" t="s">
        <v>159</v>
      </c>
      <c r="F28" s="18">
        <v>10.8568632289528</v>
      </c>
      <c r="G28" s="10" t="s">
        <v>178</v>
      </c>
      <c r="H28" s="18">
        <v>92.353283891271303</v>
      </c>
      <c r="I28" s="10" t="s">
        <v>159</v>
      </c>
      <c r="J28" s="18">
        <v>80.474156542889801</v>
      </c>
      <c r="K28" s="10" t="s">
        <v>159</v>
      </c>
      <c r="L28" s="18">
        <v>86.247770390315097</v>
      </c>
      <c r="M28" s="10" t="s">
        <v>159</v>
      </c>
      <c r="N28" s="18">
        <v>86.479301395350703</v>
      </c>
      <c r="O28" s="10" t="s">
        <v>178</v>
      </c>
      <c r="P28" s="18">
        <v>75.620500167877296</v>
      </c>
      <c r="Q28" s="10" t="s">
        <v>159</v>
      </c>
      <c r="R28" s="18">
        <v>80.3374287325247</v>
      </c>
      <c r="S28" s="10" t="s">
        <v>178</v>
      </c>
    </row>
    <row r="29" spans="1:19" x14ac:dyDescent="0.2">
      <c r="A29" s="12" t="s">
        <v>198</v>
      </c>
      <c r="B29" s="18">
        <v>71.249488444224298</v>
      </c>
      <c r="C29" s="10" t="s">
        <v>159</v>
      </c>
      <c r="D29" s="18">
        <v>77.811975538452799</v>
      </c>
      <c r="E29" s="10" t="s">
        <v>159</v>
      </c>
      <c r="F29" s="18">
        <v>90.484368104663602</v>
      </c>
      <c r="G29" s="10" t="s">
        <v>159</v>
      </c>
      <c r="H29" s="18">
        <v>78.977039607853101</v>
      </c>
      <c r="I29" s="10" t="s">
        <v>159</v>
      </c>
      <c r="J29" s="18">
        <v>77.428682234520195</v>
      </c>
      <c r="K29" s="10" t="s">
        <v>159</v>
      </c>
      <c r="L29" s="18">
        <v>85.515634562174796</v>
      </c>
      <c r="M29" s="10" t="s">
        <v>159</v>
      </c>
      <c r="N29" s="18">
        <v>84.4255105079706</v>
      </c>
      <c r="O29" s="10" t="s">
        <v>178</v>
      </c>
      <c r="P29" s="18">
        <v>60.949144817485802</v>
      </c>
      <c r="Q29" s="10" t="s">
        <v>159</v>
      </c>
      <c r="R29" s="18">
        <v>78.500928771670999</v>
      </c>
      <c r="S29" s="10" t="s">
        <v>178</v>
      </c>
    </row>
    <row r="30" spans="1:19" x14ac:dyDescent="0.2">
      <c r="A30" s="12" t="s">
        <v>199</v>
      </c>
      <c r="B30" s="18">
        <v>72.045406373764294</v>
      </c>
      <c r="C30" s="10" t="s">
        <v>159</v>
      </c>
      <c r="D30" s="18">
        <v>75.398556609163606</v>
      </c>
      <c r="E30" s="10" t="s">
        <v>159</v>
      </c>
      <c r="F30" s="18">
        <v>78.4814602147584</v>
      </c>
      <c r="G30" s="10" t="s">
        <v>159</v>
      </c>
      <c r="H30" s="18">
        <v>80.9489899851514</v>
      </c>
      <c r="I30" s="10" t="s">
        <v>159</v>
      </c>
      <c r="J30" s="18">
        <v>77.891967867717995</v>
      </c>
      <c r="K30" s="10" t="s">
        <v>159</v>
      </c>
      <c r="L30" s="18">
        <v>74.892353438075205</v>
      </c>
      <c r="M30" s="10" t="s">
        <v>159</v>
      </c>
      <c r="N30" s="18">
        <v>78.465604806439998</v>
      </c>
      <c r="O30" s="10" t="s">
        <v>178</v>
      </c>
      <c r="P30" s="18">
        <v>56.236490642704702</v>
      </c>
      <c r="Q30" s="10" t="s">
        <v>159</v>
      </c>
      <c r="R30" s="18">
        <v>75.812277704378999</v>
      </c>
      <c r="S30" s="10" t="s">
        <v>178</v>
      </c>
    </row>
    <row r="31" spans="1:19" x14ac:dyDescent="0.2">
      <c r="A31" s="12" t="s">
        <v>200</v>
      </c>
      <c r="B31" s="18">
        <v>69.300276856917904</v>
      </c>
      <c r="C31" s="10" t="s">
        <v>159</v>
      </c>
      <c r="D31" s="18">
        <v>72.338447225685698</v>
      </c>
      <c r="E31" s="10" t="s">
        <v>159</v>
      </c>
      <c r="F31" s="18">
        <v>85.210223476469807</v>
      </c>
      <c r="G31" s="10" t="s">
        <v>159</v>
      </c>
      <c r="H31" s="18">
        <v>80.043948951304898</v>
      </c>
      <c r="I31" s="10" t="s">
        <v>159</v>
      </c>
      <c r="J31" s="18">
        <v>77.957033309489105</v>
      </c>
      <c r="K31" s="10" t="s">
        <v>159</v>
      </c>
      <c r="L31" s="18">
        <v>73.4057025407933</v>
      </c>
      <c r="M31" s="10" t="s">
        <v>159</v>
      </c>
      <c r="N31" s="18">
        <v>58.562401232655802</v>
      </c>
      <c r="O31" s="10" t="s">
        <v>178</v>
      </c>
      <c r="P31" s="18">
        <v>55.541932726731503</v>
      </c>
      <c r="Q31" s="10" t="s">
        <v>159</v>
      </c>
      <c r="R31" s="18">
        <v>70.027044379109597</v>
      </c>
      <c r="S31" s="10" t="s">
        <v>178</v>
      </c>
    </row>
    <row r="32" spans="1:19" x14ac:dyDescent="0.2">
      <c r="A32" s="15" t="s">
        <v>201</v>
      </c>
      <c r="B32" s="19">
        <v>72.055779241845201</v>
      </c>
      <c r="C32" s="14" t="s">
        <v>159</v>
      </c>
      <c r="D32" s="19">
        <v>78.018082462815499</v>
      </c>
      <c r="E32" s="14" t="s">
        <v>159</v>
      </c>
      <c r="F32" s="19">
        <v>84.154093471015102</v>
      </c>
      <c r="G32" s="14" t="s">
        <v>159</v>
      </c>
      <c r="H32" s="19">
        <v>78.314620516344107</v>
      </c>
      <c r="I32" s="14" t="s">
        <v>159</v>
      </c>
      <c r="J32" s="19">
        <v>72.816852485974593</v>
      </c>
      <c r="K32" s="14" t="s">
        <v>159</v>
      </c>
      <c r="L32" s="19">
        <v>74.043784000171897</v>
      </c>
      <c r="M32" s="14" t="s">
        <v>159</v>
      </c>
      <c r="N32" s="19">
        <v>65.030813235299902</v>
      </c>
      <c r="O32" s="14" t="s">
        <v>178</v>
      </c>
      <c r="P32" s="19">
        <v>55.886504266456797</v>
      </c>
      <c r="Q32" s="14" t="s">
        <v>159</v>
      </c>
      <c r="R32" s="19">
        <v>73.294624106571902</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9'!A2", "&lt;&lt;&lt; Previous table")</f>
        <v>&lt;&lt;&lt; Previous table</v>
      </c>
    </row>
    <row r="42" spans="1:2" x14ac:dyDescent="0.2">
      <c r="A42" s="17" t="str">
        <f>HYPERLINK("#'GAMING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HYPERLINK("#'INDEX'!B106", "Link to index")</f>
        <v>Link to index</v>
      </c>
    </row>
    <row r="2" spans="1:19" ht="15.75" customHeight="1" x14ac:dyDescent="0.2">
      <c r="A2" s="25" t="s">
        <v>412</v>
      </c>
      <c r="B2" s="24"/>
      <c r="C2" s="24"/>
      <c r="D2" s="24"/>
      <c r="E2" s="24"/>
      <c r="F2" s="24"/>
      <c r="G2" s="24"/>
      <c r="H2" s="24"/>
      <c r="I2" s="24"/>
      <c r="J2" s="24"/>
      <c r="K2" s="24"/>
      <c r="L2" s="24"/>
      <c r="M2" s="24"/>
      <c r="N2" s="24"/>
      <c r="O2" s="24"/>
      <c r="P2" s="24"/>
      <c r="Q2" s="24"/>
      <c r="R2" s="24"/>
      <c r="S2" s="24"/>
    </row>
    <row r="3" spans="1:19" ht="15.75" customHeight="1" x14ac:dyDescent="0.2">
      <c r="A3" s="25" t="s">
        <v>124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32.491999999999997</v>
      </c>
      <c r="C7" s="10" t="s">
        <v>178</v>
      </c>
      <c r="D7" s="9">
        <v>391.166</v>
      </c>
      <c r="E7" s="10" t="s">
        <v>178</v>
      </c>
      <c r="F7" s="9">
        <v>24.198</v>
      </c>
      <c r="G7" s="10" t="s">
        <v>178</v>
      </c>
      <c r="H7" s="9">
        <v>450.83927195000001</v>
      </c>
      <c r="I7" s="10" t="s">
        <v>159</v>
      </c>
      <c r="J7" s="9">
        <v>181.00700000000001</v>
      </c>
      <c r="K7" s="10" t="s">
        <v>178</v>
      </c>
      <c r="L7" s="9">
        <v>53.740326000000003</v>
      </c>
      <c r="M7" s="10" t="s">
        <v>159</v>
      </c>
      <c r="N7" s="9">
        <v>461.51600000000002</v>
      </c>
      <c r="O7" s="10" t="s">
        <v>178</v>
      </c>
      <c r="P7" s="9">
        <v>180.03899999999999</v>
      </c>
      <c r="Q7" s="10" t="s">
        <v>159</v>
      </c>
      <c r="R7" s="9">
        <v>1774.99759795</v>
      </c>
      <c r="S7" s="10" t="s">
        <v>178</v>
      </c>
    </row>
    <row r="8" spans="1:19" x14ac:dyDescent="0.2">
      <c r="A8" s="12" t="s">
        <v>171</v>
      </c>
      <c r="B8" s="9">
        <v>36.537999999999997</v>
      </c>
      <c r="C8" s="10" t="s">
        <v>178</v>
      </c>
      <c r="D8" s="9">
        <v>1251.1859999999999</v>
      </c>
      <c r="E8" s="10" t="s">
        <v>159</v>
      </c>
      <c r="F8" s="9">
        <v>26.178000000000001</v>
      </c>
      <c r="G8" s="10" t="s">
        <v>178</v>
      </c>
      <c r="H8" s="9">
        <v>534.61950522999996</v>
      </c>
      <c r="I8" s="10" t="s">
        <v>159</v>
      </c>
      <c r="J8" s="9">
        <v>212.059</v>
      </c>
      <c r="K8" s="10" t="s">
        <v>178</v>
      </c>
      <c r="L8" s="9">
        <v>59.228301999999999</v>
      </c>
      <c r="M8" s="10" t="s">
        <v>159</v>
      </c>
      <c r="N8" s="9">
        <v>449.565</v>
      </c>
      <c r="O8" s="10" t="s">
        <v>178</v>
      </c>
      <c r="P8" s="9">
        <v>169.84899999999999</v>
      </c>
      <c r="Q8" s="10" t="s">
        <v>159</v>
      </c>
      <c r="R8" s="9">
        <v>2739.2228072299999</v>
      </c>
      <c r="S8" s="10" t="s">
        <v>178</v>
      </c>
    </row>
    <row r="9" spans="1:19" x14ac:dyDescent="0.2">
      <c r="A9" s="12" t="s">
        <v>172</v>
      </c>
      <c r="B9" s="9">
        <v>43.259</v>
      </c>
      <c r="C9" s="10" t="s">
        <v>178</v>
      </c>
      <c r="D9" s="9">
        <v>1350.809</v>
      </c>
      <c r="E9" s="10" t="s">
        <v>159</v>
      </c>
      <c r="F9" s="9">
        <v>29.617999999999999</v>
      </c>
      <c r="G9" s="10" t="s">
        <v>178</v>
      </c>
      <c r="H9" s="9">
        <v>596.32677848000003</v>
      </c>
      <c r="I9" s="10" t="s">
        <v>159</v>
      </c>
      <c r="J9" s="9">
        <v>231.65899999999999</v>
      </c>
      <c r="K9" s="10" t="s">
        <v>178</v>
      </c>
      <c r="L9" s="9">
        <v>67.237150999999997</v>
      </c>
      <c r="M9" s="10" t="s">
        <v>159</v>
      </c>
      <c r="N9" s="9">
        <v>448.83396008</v>
      </c>
      <c r="O9" s="10" t="s">
        <v>178</v>
      </c>
      <c r="P9" s="9">
        <v>168.39099999999999</v>
      </c>
      <c r="Q9" s="10" t="s">
        <v>159</v>
      </c>
      <c r="R9" s="9">
        <v>2936.1338895600002</v>
      </c>
      <c r="S9" s="10" t="s">
        <v>178</v>
      </c>
    </row>
    <row r="10" spans="1:19" x14ac:dyDescent="0.2">
      <c r="A10" s="12" t="s">
        <v>173</v>
      </c>
      <c r="B10" s="9">
        <v>31.783999999999999</v>
      </c>
      <c r="C10" s="10" t="s">
        <v>178</v>
      </c>
      <c r="D10" s="9">
        <v>1022.393</v>
      </c>
      <c r="E10" s="10" t="s">
        <v>159</v>
      </c>
      <c r="F10" s="9">
        <v>23.268999999999998</v>
      </c>
      <c r="G10" s="10" t="s">
        <v>178</v>
      </c>
      <c r="H10" s="9">
        <v>489.48762551999999</v>
      </c>
      <c r="I10" s="10" t="s">
        <v>159</v>
      </c>
      <c r="J10" s="9">
        <v>203.89500000000001</v>
      </c>
      <c r="K10" s="10" t="s">
        <v>178</v>
      </c>
      <c r="L10" s="9">
        <v>64.113420000000005</v>
      </c>
      <c r="M10" s="10" t="s">
        <v>159</v>
      </c>
      <c r="N10" s="9">
        <v>380.71598532000002</v>
      </c>
      <c r="O10" s="10" t="s">
        <v>178</v>
      </c>
      <c r="P10" s="9">
        <v>176.73699999999999</v>
      </c>
      <c r="Q10" s="10" t="s">
        <v>159</v>
      </c>
      <c r="R10" s="9">
        <v>2392.3950308399999</v>
      </c>
      <c r="S10" s="10" t="s">
        <v>178</v>
      </c>
    </row>
    <row r="11" spans="1:19" x14ac:dyDescent="0.2">
      <c r="A11" s="12" t="s">
        <v>174</v>
      </c>
      <c r="B11" s="9">
        <v>29.727</v>
      </c>
      <c r="C11" s="10" t="s">
        <v>178</v>
      </c>
      <c r="D11" s="9">
        <v>1067.4680000000001</v>
      </c>
      <c r="E11" s="10" t="s">
        <v>159</v>
      </c>
      <c r="F11" s="9">
        <v>25.719631392</v>
      </c>
      <c r="G11" s="10" t="s">
        <v>178</v>
      </c>
      <c r="H11" s="9">
        <v>536.11169318999998</v>
      </c>
      <c r="I11" s="10" t="s">
        <v>159</v>
      </c>
      <c r="J11" s="9">
        <v>229.041</v>
      </c>
      <c r="K11" s="10" t="s">
        <v>178</v>
      </c>
      <c r="L11" s="9">
        <v>63.862766000000001</v>
      </c>
      <c r="M11" s="10" t="s">
        <v>159</v>
      </c>
      <c r="N11" s="9">
        <v>367.51128087000001</v>
      </c>
      <c r="O11" s="10" t="s">
        <v>178</v>
      </c>
      <c r="P11" s="9">
        <v>178.953</v>
      </c>
      <c r="Q11" s="10" t="s">
        <v>159</v>
      </c>
      <c r="R11" s="9">
        <v>2498.3943714520001</v>
      </c>
      <c r="S11" s="10" t="s">
        <v>178</v>
      </c>
    </row>
    <row r="12" spans="1:19" x14ac:dyDescent="0.2">
      <c r="A12" s="12" t="s">
        <v>175</v>
      </c>
      <c r="B12" s="9">
        <v>44.976999999999997</v>
      </c>
      <c r="C12" s="10" t="s">
        <v>178</v>
      </c>
      <c r="D12" s="9">
        <v>1120.7660000000001</v>
      </c>
      <c r="E12" s="10" t="s">
        <v>159</v>
      </c>
      <c r="F12" s="9">
        <v>26.646999999999998</v>
      </c>
      <c r="G12" s="10" t="s">
        <v>178</v>
      </c>
      <c r="H12" s="9">
        <v>602.08411382999998</v>
      </c>
      <c r="I12" s="10" t="s">
        <v>159</v>
      </c>
      <c r="J12" s="9">
        <v>262.67399999999998</v>
      </c>
      <c r="K12" s="10" t="s">
        <v>178</v>
      </c>
      <c r="L12" s="9">
        <v>70.412000000000006</v>
      </c>
      <c r="M12" s="10" t="s">
        <v>159</v>
      </c>
      <c r="N12" s="9">
        <v>395.98228087000001</v>
      </c>
      <c r="O12" s="10" t="s">
        <v>178</v>
      </c>
      <c r="P12" s="9">
        <v>182.34700000000001</v>
      </c>
      <c r="Q12" s="10" t="s">
        <v>159</v>
      </c>
      <c r="R12" s="9">
        <v>2705.8893947000001</v>
      </c>
      <c r="S12" s="10" t="s">
        <v>178</v>
      </c>
    </row>
    <row r="13" spans="1:19" x14ac:dyDescent="0.2">
      <c r="A13" s="12" t="s">
        <v>179</v>
      </c>
      <c r="B13" s="9">
        <v>50.036999999999999</v>
      </c>
      <c r="C13" s="10" t="s">
        <v>178</v>
      </c>
      <c r="D13" s="9">
        <v>1171.9849999999999</v>
      </c>
      <c r="E13" s="10" t="s">
        <v>159</v>
      </c>
      <c r="F13" s="9">
        <v>28.873000000000001</v>
      </c>
      <c r="G13" s="10" t="s">
        <v>178</v>
      </c>
      <c r="H13" s="9">
        <v>689.34669106000001</v>
      </c>
      <c r="I13" s="10" t="s">
        <v>159</v>
      </c>
      <c r="J13" s="9">
        <v>300.55700000000002</v>
      </c>
      <c r="K13" s="10" t="s">
        <v>178</v>
      </c>
      <c r="L13" s="9">
        <v>76.41</v>
      </c>
      <c r="M13" s="10" t="s">
        <v>159</v>
      </c>
      <c r="N13" s="9">
        <v>405.76846047999999</v>
      </c>
      <c r="O13" s="10" t="s">
        <v>178</v>
      </c>
      <c r="P13" s="9">
        <v>197.18799999999999</v>
      </c>
      <c r="Q13" s="10" t="s">
        <v>159</v>
      </c>
      <c r="R13" s="9">
        <v>2920.1651515399999</v>
      </c>
      <c r="S13" s="10" t="s">
        <v>178</v>
      </c>
    </row>
    <row r="14" spans="1:19" x14ac:dyDescent="0.2">
      <c r="A14" s="12" t="s">
        <v>180</v>
      </c>
      <c r="B14" s="9">
        <v>48.124000000000002</v>
      </c>
      <c r="C14" s="10" t="s">
        <v>178</v>
      </c>
      <c r="D14" s="9">
        <v>1294.5630000000001</v>
      </c>
      <c r="E14" s="10" t="s">
        <v>159</v>
      </c>
      <c r="F14" s="9">
        <v>34.302999999999997</v>
      </c>
      <c r="G14" s="10" t="s">
        <v>178</v>
      </c>
      <c r="H14" s="9">
        <v>766.92463857999996</v>
      </c>
      <c r="I14" s="10" t="s">
        <v>159</v>
      </c>
      <c r="J14" s="9">
        <v>314.29300000000001</v>
      </c>
      <c r="K14" s="10" t="s">
        <v>178</v>
      </c>
      <c r="L14" s="9">
        <v>78.69</v>
      </c>
      <c r="M14" s="10" t="s">
        <v>159</v>
      </c>
      <c r="N14" s="9">
        <v>412.95835906000002</v>
      </c>
      <c r="O14" s="10" t="s">
        <v>178</v>
      </c>
      <c r="P14" s="9">
        <v>213.74</v>
      </c>
      <c r="Q14" s="10" t="s">
        <v>159</v>
      </c>
      <c r="R14" s="9">
        <v>3163.59599764</v>
      </c>
      <c r="S14" s="10" t="s">
        <v>178</v>
      </c>
    </row>
    <row r="15" spans="1:19" x14ac:dyDescent="0.2">
      <c r="A15" s="12" t="s">
        <v>181</v>
      </c>
      <c r="B15" s="9">
        <v>46.335000000000001</v>
      </c>
      <c r="C15" s="10" t="s">
        <v>178</v>
      </c>
      <c r="D15" s="9">
        <v>1394.2293</v>
      </c>
      <c r="E15" s="10" t="s">
        <v>159</v>
      </c>
      <c r="F15" s="9">
        <v>42.869579999999999</v>
      </c>
      <c r="G15" s="10" t="s">
        <v>178</v>
      </c>
      <c r="H15" s="9">
        <v>806.38865086999999</v>
      </c>
      <c r="I15" s="10" t="s">
        <v>159</v>
      </c>
      <c r="J15" s="9">
        <v>314.39600000000002</v>
      </c>
      <c r="K15" s="10" t="s">
        <v>178</v>
      </c>
      <c r="L15" s="9">
        <v>75.296000000000006</v>
      </c>
      <c r="M15" s="10" t="s">
        <v>159</v>
      </c>
      <c r="N15" s="9">
        <v>1234.5029999999999</v>
      </c>
      <c r="O15" s="10" t="s">
        <v>159</v>
      </c>
      <c r="P15" s="9">
        <v>225.83600000000001</v>
      </c>
      <c r="Q15" s="10" t="s">
        <v>159</v>
      </c>
      <c r="R15" s="9">
        <v>4139.8535308700002</v>
      </c>
      <c r="S15" s="10" t="s">
        <v>178</v>
      </c>
    </row>
    <row r="16" spans="1:19" x14ac:dyDescent="0.2">
      <c r="A16" s="12" t="s">
        <v>182</v>
      </c>
      <c r="B16" s="9">
        <v>47.003</v>
      </c>
      <c r="C16" s="10" t="s">
        <v>178</v>
      </c>
      <c r="D16" s="9">
        <v>1511.7190000000001</v>
      </c>
      <c r="E16" s="10" t="s">
        <v>159</v>
      </c>
      <c r="F16" s="9">
        <v>46.792000000000002</v>
      </c>
      <c r="G16" s="10" t="s">
        <v>178</v>
      </c>
      <c r="H16" s="9">
        <v>780.07404711000004</v>
      </c>
      <c r="I16" s="10" t="s">
        <v>159</v>
      </c>
      <c r="J16" s="9">
        <v>336.13200000000001</v>
      </c>
      <c r="K16" s="10" t="s">
        <v>178</v>
      </c>
      <c r="L16" s="9">
        <v>81.688999999999993</v>
      </c>
      <c r="M16" s="10" t="s">
        <v>159</v>
      </c>
      <c r="N16" s="9">
        <v>1274.58536136933</v>
      </c>
      <c r="O16" s="10" t="s">
        <v>159</v>
      </c>
      <c r="P16" s="9">
        <v>264.161</v>
      </c>
      <c r="Q16" s="10" t="s">
        <v>159</v>
      </c>
      <c r="R16" s="9">
        <v>4342.1554084793297</v>
      </c>
      <c r="S16" s="10" t="s">
        <v>178</v>
      </c>
    </row>
    <row r="17" spans="1:19" x14ac:dyDescent="0.2">
      <c r="A17" s="12" t="s">
        <v>183</v>
      </c>
      <c r="B17" s="9">
        <v>50.439</v>
      </c>
      <c r="C17" s="10" t="s">
        <v>178</v>
      </c>
      <c r="D17" s="9">
        <v>1396.402</v>
      </c>
      <c r="E17" s="10" t="s">
        <v>159</v>
      </c>
      <c r="F17" s="9">
        <v>51.168900610000001</v>
      </c>
      <c r="G17" s="10" t="s">
        <v>178</v>
      </c>
      <c r="H17" s="9">
        <v>842.75587069000005</v>
      </c>
      <c r="I17" s="10" t="s">
        <v>159</v>
      </c>
      <c r="J17" s="9">
        <v>315.27100000000002</v>
      </c>
      <c r="K17" s="10" t="s">
        <v>178</v>
      </c>
      <c r="L17" s="9">
        <v>80.650999999999996</v>
      </c>
      <c r="M17" s="10" t="s">
        <v>159</v>
      </c>
      <c r="N17" s="9">
        <v>1315.3113342080701</v>
      </c>
      <c r="O17" s="10" t="s">
        <v>159</v>
      </c>
      <c r="P17" s="9">
        <v>289.80399999999997</v>
      </c>
      <c r="Q17" s="10" t="s">
        <v>159</v>
      </c>
      <c r="R17" s="9">
        <v>4341.8031055080701</v>
      </c>
      <c r="S17" s="10" t="s">
        <v>178</v>
      </c>
    </row>
    <row r="18" spans="1:19" x14ac:dyDescent="0.2">
      <c r="A18" s="12" t="s">
        <v>185</v>
      </c>
      <c r="B18" s="9">
        <v>50.197000000000003</v>
      </c>
      <c r="C18" s="10" t="s">
        <v>178</v>
      </c>
      <c r="D18" s="9">
        <v>1506.83</v>
      </c>
      <c r="E18" s="10" t="s">
        <v>159</v>
      </c>
      <c r="F18" s="9">
        <v>51.324480010000002</v>
      </c>
      <c r="G18" s="10" t="s">
        <v>178</v>
      </c>
      <c r="H18" s="9">
        <v>886.55312297</v>
      </c>
      <c r="I18" s="10" t="s">
        <v>159</v>
      </c>
      <c r="J18" s="9">
        <v>314.041</v>
      </c>
      <c r="K18" s="10" t="s">
        <v>178</v>
      </c>
      <c r="L18" s="9">
        <v>81.795000000000002</v>
      </c>
      <c r="M18" s="10" t="s">
        <v>159</v>
      </c>
      <c r="N18" s="9">
        <v>1374.6242392240899</v>
      </c>
      <c r="O18" s="10" t="s">
        <v>159</v>
      </c>
      <c r="P18" s="9">
        <v>325.25</v>
      </c>
      <c r="Q18" s="10" t="s">
        <v>159</v>
      </c>
      <c r="R18" s="9">
        <v>4590.6148422040897</v>
      </c>
      <c r="S18" s="10" t="s">
        <v>178</v>
      </c>
    </row>
    <row r="19" spans="1:19" x14ac:dyDescent="0.2">
      <c r="A19" s="12" t="s">
        <v>186</v>
      </c>
      <c r="B19" s="9">
        <v>51.451000000000001</v>
      </c>
      <c r="C19" s="10" t="s">
        <v>178</v>
      </c>
      <c r="D19" s="9">
        <v>1256.6130000000001</v>
      </c>
      <c r="E19" s="10" t="s">
        <v>178</v>
      </c>
      <c r="F19" s="9">
        <v>44.527631</v>
      </c>
      <c r="G19" s="10" t="s">
        <v>178</v>
      </c>
      <c r="H19" s="9">
        <v>882.71501955999997</v>
      </c>
      <c r="I19" s="10" t="s">
        <v>159</v>
      </c>
      <c r="J19" s="9">
        <v>304.233</v>
      </c>
      <c r="K19" s="10" t="s">
        <v>178</v>
      </c>
      <c r="L19" s="9">
        <v>82.912999999999997</v>
      </c>
      <c r="M19" s="10" t="s">
        <v>159</v>
      </c>
      <c r="N19" s="9">
        <v>1349.73588841316</v>
      </c>
      <c r="O19" s="10" t="s">
        <v>159</v>
      </c>
      <c r="P19" s="9">
        <v>327.79</v>
      </c>
      <c r="Q19" s="10" t="s">
        <v>159</v>
      </c>
      <c r="R19" s="9">
        <v>4299.9785389731696</v>
      </c>
      <c r="S19" s="10" t="s">
        <v>178</v>
      </c>
    </row>
    <row r="20" spans="1:19" x14ac:dyDescent="0.2">
      <c r="A20" s="12" t="s">
        <v>187</v>
      </c>
      <c r="B20" s="9">
        <v>51.722999999999999</v>
      </c>
      <c r="C20" s="10" t="s">
        <v>178</v>
      </c>
      <c r="D20" s="9">
        <v>1585.5350000000001</v>
      </c>
      <c r="E20" s="10" t="s">
        <v>159</v>
      </c>
      <c r="F20" s="9">
        <v>40.794283</v>
      </c>
      <c r="G20" s="10" t="s">
        <v>178</v>
      </c>
      <c r="H20" s="9">
        <v>907.56213955999999</v>
      </c>
      <c r="I20" s="10" t="s">
        <v>159</v>
      </c>
      <c r="J20" s="9">
        <v>312.94400000000002</v>
      </c>
      <c r="K20" s="10" t="s">
        <v>178</v>
      </c>
      <c r="L20" s="9">
        <v>81.292000000000002</v>
      </c>
      <c r="M20" s="10" t="s">
        <v>159</v>
      </c>
      <c r="N20" s="9">
        <v>1371.5389073174599</v>
      </c>
      <c r="O20" s="10" t="s">
        <v>178</v>
      </c>
      <c r="P20" s="9">
        <v>329.06599999999997</v>
      </c>
      <c r="Q20" s="10" t="s">
        <v>159</v>
      </c>
      <c r="R20" s="9">
        <v>4680.4553298774599</v>
      </c>
      <c r="S20" s="10" t="s">
        <v>178</v>
      </c>
    </row>
    <row r="21" spans="1:19" x14ac:dyDescent="0.2">
      <c r="A21" s="12" t="s">
        <v>188</v>
      </c>
      <c r="B21" s="9">
        <v>51.761000000000003</v>
      </c>
      <c r="C21" s="10" t="s">
        <v>178</v>
      </c>
      <c r="D21" s="9">
        <v>1631.0540000000001</v>
      </c>
      <c r="E21" s="10" t="s">
        <v>159</v>
      </c>
      <c r="F21" s="9">
        <v>43.731732999999998</v>
      </c>
      <c r="G21" s="10" t="s">
        <v>178</v>
      </c>
      <c r="H21" s="9">
        <v>962.95578708999994</v>
      </c>
      <c r="I21" s="10" t="s">
        <v>159</v>
      </c>
      <c r="J21" s="9">
        <v>314.25200000000001</v>
      </c>
      <c r="K21" s="10" t="s">
        <v>178</v>
      </c>
      <c r="L21" s="9">
        <v>81.497</v>
      </c>
      <c r="M21" s="10" t="s">
        <v>159</v>
      </c>
      <c r="N21" s="9">
        <v>1453.5364246704701</v>
      </c>
      <c r="O21" s="10" t="s">
        <v>178</v>
      </c>
      <c r="P21" s="9">
        <v>364.048</v>
      </c>
      <c r="Q21" s="10" t="s">
        <v>159</v>
      </c>
      <c r="R21" s="9">
        <v>4902.8359447604698</v>
      </c>
      <c r="S21" s="10" t="s">
        <v>178</v>
      </c>
    </row>
    <row r="22" spans="1:19" x14ac:dyDescent="0.2">
      <c r="A22" s="12" t="s">
        <v>189</v>
      </c>
      <c r="B22" s="9">
        <v>52.807000000000002</v>
      </c>
      <c r="C22" s="10" t="s">
        <v>178</v>
      </c>
      <c r="D22" s="9">
        <v>1699.8009999999999</v>
      </c>
      <c r="E22" s="10" t="s">
        <v>159</v>
      </c>
      <c r="F22" s="9">
        <v>46.74597</v>
      </c>
      <c r="G22" s="10" t="s">
        <v>178</v>
      </c>
      <c r="H22" s="9">
        <v>999.54788141999995</v>
      </c>
      <c r="I22" s="10" t="s">
        <v>159</v>
      </c>
      <c r="J22" s="9">
        <v>307.21499999999997</v>
      </c>
      <c r="K22" s="10" t="s">
        <v>178</v>
      </c>
      <c r="L22" s="9">
        <v>79.768000000000001</v>
      </c>
      <c r="M22" s="10" t="s">
        <v>159</v>
      </c>
      <c r="N22" s="9">
        <v>1452.4246456502899</v>
      </c>
      <c r="O22" s="10" t="s">
        <v>178</v>
      </c>
      <c r="P22" s="9">
        <v>381.47300000000001</v>
      </c>
      <c r="Q22" s="10" t="s">
        <v>159</v>
      </c>
      <c r="R22" s="9">
        <v>5019.7824970702904</v>
      </c>
      <c r="S22" s="10" t="s">
        <v>178</v>
      </c>
    </row>
    <row r="23" spans="1:19" x14ac:dyDescent="0.2">
      <c r="A23" s="12" t="s">
        <v>190</v>
      </c>
      <c r="B23" s="9">
        <v>50.728000000000002</v>
      </c>
      <c r="C23" s="10" t="s">
        <v>178</v>
      </c>
      <c r="D23" s="9">
        <v>1734.8072027200001</v>
      </c>
      <c r="E23" s="10" t="s">
        <v>159</v>
      </c>
      <c r="F23" s="9">
        <v>51.306266000000001</v>
      </c>
      <c r="G23" s="10" t="s">
        <v>178</v>
      </c>
      <c r="H23" s="9">
        <v>1005.54026966</v>
      </c>
      <c r="I23" s="10" t="s">
        <v>159</v>
      </c>
      <c r="J23" s="9">
        <v>381.15499999999997</v>
      </c>
      <c r="K23" s="10" t="s">
        <v>159</v>
      </c>
      <c r="L23" s="9">
        <v>79.774249999999995</v>
      </c>
      <c r="M23" s="10" t="s">
        <v>159</v>
      </c>
      <c r="N23" s="9">
        <v>1459.9351684978801</v>
      </c>
      <c r="O23" s="10" t="s">
        <v>178</v>
      </c>
      <c r="P23" s="9">
        <v>399.44</v>
      </c>
      <c r="Q23" s="10" t="s">
        <v>159</v>
      </c>
      <c r="R23" s="9">
        <v>5162.6861568778804</v>
      </c>
      <c r="S23" s="10" t="s">
        <v>178</v>
      </c>
    </row>
    <row r="24" spans="1:19" x14ac:dyDescent="0.2">
      <c r="A24" s="12" t="s">
        <v>191</v>
      </c>
      <c r="B24" s="9">
        <v>49.768999999999998</v>
      </c>
      <c r="C24" s="10" t="s">
        <v>159</v>
      </c>
      <c r="D24" s="9">
        <v>1912.808</v>
      </c>
      <c r="E24" s="10" t="s">
        <v>159</v>
      </c>
      <c r="F24" s="9">
        <v>58.440399999999997</v>
      </c>
      <c r="G24" s="10" t="s">
        <v>178</v>
      </c>
      <c r="H24" s="9">
        <v>1071.02581089102</v>
      </c>
      <c r="I24" s="10" t="s">
        <v>159</v>
      </c>
      <c r="J24" s="9">
        <v>380.87900000000002</v>
      </c>
      <c r="K24" s="10" t="s">
        <v>159</v>
      </c>
      <c r="L24" s="9">
        <v>80.557000000000002</v>
      </c>
      <c r="M24" s="10" t="s">
        <v>159</v>
      </c>
      <c r="N24" s="9">
        <v>1561.6568440999999</v>
      </c>
      <c r="O24" s="10" t="s">
        <v>178</v>
      </c>
      <c r="P24" s="9">
        <v>393.84500000000003</v>
      </c>
      <c r="Q24" s="10" t="s">
        <v>159</v>
      </c>
      <c r="R24" s="9">
        <v>5508.9810549910198</v>
      </c>
      <c r="S24" s="10" t="s">
        <v>178</v>
      </c>
    </row>
    <row r="25" spans="1:19" x14ac:dyDescent="0.2">
      <c r="A25" s="12" t="s">
        <v>193</v>
      </c>
      <c r="B25" s="9">
        <v>50.070999999999998</v>
      </c>
      <c r="C25" s="10" t="s">
        <v>159</v>
      </c>
      <c r="D25" s="9">
        <v>2083.44</v>
      </c>
      <c r="E25" s="10" t="s">
        <v>159</v>
      </c>
      <c r="F25" s="9">
        <v>76.837000000000003</v>
      </c>
      <c r="G25" s="10" t="s">
        <v>178</v>
      </c>
      <c r="H25" s="9">
        <v>1128.6405337631099</v>
      </c>
      <c r="I25" s="10" t="s">
        <v>159</v>
      </c>
      <c r="J25" s="9">
        <v>380.36500000000001</v>
      </c>
      <c r="K25" s="10" t="s">
        <v>159</v>
      </c>
      <c r="L25" s="9">
        <v>82.147000000000006</v>
      </c>
      <c r="M25" s="10" t="s">
        <v>159</v>
      </c>
      <c r="N25" s="9">
        <v>1630.963</v>
      </c>
      <c r="O25" s="10" t="s">
        <v>178</v>
      </c>
      <c r="P25" s="9">
        <v>347.06</v>
      </c>
      <c r="Q25" s="10" t="s">
        <v>159</v>
      </c>
      <c r="R25" s="9">
        <v>5779.5235337631102</v>
      </c>
      <c r="S25" s="10" t="s">
        <v>178</v>
      </c>
    </row>
    <row r="26" spans="1:19" x14ac:dyDescent="0.2">
      <c r="A26" s="12" t="s">
        <v>194</v>
      </c>
      <c r="B26" s="9">
        <v>49.722000000000001</v>
      </c>
      <c r="C26" s="10" t="s">
        <v>159</v>
      </c>
      <c r="D26" s="9">
        <v>2124.2883999999999</v>
      </c>
      <c r="E26" s="10" t="s">
        <v>159</v>
      </c>
      <c r="F26" s="9">
        <v>75.613693999999995</v>
      </c>
      <c r="G26" s="10" t="s">
        <v>178</v>
      </c>
      <c r="H26" s="9">
        <v>1127.5844942686899</v>
      </c>
      <c r="I26" s="10" t="s">
        <v>159</v>
      </c>
      <c r="J26" s="9">
        <v>357.27199999999999</v>
      </c>
      <c r="K26" s="10" t="s">
        <v>159</v>
      </c>
      <c r="L26" s="9">
        <v>78.733000000000004</v>
      </c>
      <c r="M26" s="10" t="s">
        <v>159</v>
      </c>
      <c r="N26" s="9">
        <v>1586.8394663348399</v>
      </c>
      <c r="O26" s="10" t="s">
        <v>178</v>
      </c>
      <c r="P26" s="9">
        <v>327.96</v>
      </c>
      <c r="Q26" s="10" t="s">
        <v>159</v>
      </c>
      <c r="R26" s="9">
        <v>5728.0130546035298</v>
      </c>
      <c r="S26" s="10" t="s">
        <v>178</v>
      </c>
    </row>
    <row r="27" spans="1:19" x14ac:dyDescent="0.2">
      <c r="A27" s="12" t="s">
        <v>196</v>
      </c>
      <c r="B27" s="9">
        <v>48.893999999999998</v>
      </c>
      <c r="C27" s="10" t="s">
        <v>159</v>
      </c>
      <c r="D27" s="9">
        <v>2221.0819999999999</v>
      </c>
      <c r="E27" s="10" t="s">
        <v>159</v>
      </c>
      <c r="F27" s="9">
        <v>86.254000000000005</v>
      </c>
      <c r="G27" s="10" t="s">
        <v>159</v>
      </c>
      <c r="H27" s="9">
        <v>1178.39612743462</v>
      </c>
      <c r="I27" s="10" t="s">
        <v>159</v>
      </c>
      <c r="J27" s="9">
        <v>360.90100000000001</v>
      </c>
      <c r="K27" s="10" t="s">
        <v>159</v>
      </c>
      <c r="L27" s="9">
        <v>77.046406000000005</v>
      </c>
      <c r="M27" s="10" t="s">
        <v>159</v>
      </c>
      <c r="N27" s="9">
        <v>1654.85161870141</v>
      </c>
      <c r="O27" s="10" t="s">
        <v>178</v>
      </c>
      <c r="P27" s="9">
        <v>317.50700000000001</v>
      </c>
      <c r="Q27" s="10" t="s">
        <v>159</v>
      </c>
      <c r="R27" s="9">
        <v>5944.9321521360398</v>
      </c>
      <c r="S27" s="10" t="s">
        <v>178</v>
      </c>
    </row>
    <row r="28" spans="1:19" x14ac:dyDescent="0.2">
      <c r="A28" s="12" t="s">
        <v>197</v>
      </c>
      <c r="B28" s="9">
        <v>51.683</v>
      </c>
      <c r="C28" s="10" t="s">
        <v>159</v>
      </c>
      <c r="D28" s="9">
        <v>2387.0230000000001</v>
      </c>
      <c r="E28" s="10" t="s">
        <v>159</v>
      </c>
      <c r="F28" s="9">
        <v>88.650999999999996</v>
      </c>
      <c r="G28" s="10" t="s">
        <v>159</v>
      </c>
      <c r="H28" s="9">
        <v>1268.6024574974699</v>
      </c>
      <c r="I28" s="10" t="s">
        <v>159</v>
      </c>
      <c r="J28" s="9">
        <v>374.505</v>
      </c>
      <c r="K28" s="10" t="s">
        <v>159</v>
      </c>
      <c r="L28" s="9">
        <v>83.536119999999997</v>
      </c>
      <c r="M28" s="10" t="s">
        <v>159</v>
      </c>
      <c r="N28" s="9">
        <v>1765.38617581736</v>
      </c>
      <c r="O28" s="10" t="s">
        <v>178</v>
      </c>
      <c r="P28" s="9">
        <v>341.774</v>
      </c>
      <c r="Q28" s="10" t="s">
        <v>159</v>
      </c>
      <c r="R28" s="9">
        <v>6361.1607533148299</v>
      </c>
      <c r="S28" s="10" t="s">
        <v>178</v>
      </c>
    </row>
    <row r="29" spans="1:19" x14ac:dyDescent="0.2">
      <c r="A29" s="12" t="s">
        <v>198</v>
      </c>
      <c r="B29" s="9">
        <v>44.192999999999998</v>
      </c>
      <c r="C29" s="10" t="s">
        <v>159</v>
      </c>
      <c r="D29" s="9">
        <v>2053.29</v>
      </c>
      <c r="E29" s="10" t="s">
        <v>159</v>
      </c>
      <c r="F29" s="9">
        <v>68.471000000000004</v>
      </c>
      <c r="G29" s="10" t="s">
        <v>159</v>
      </c>
      <c r="H29" s="9">
        <v>1059.9918476143</v>
      </c>
      <c r="I29" s="10" t="s">
        <v>159</v>
      </c>
      <c r="J29" s="9">
        <v>304.27999999999997</v>
      </c>
      <c r="K29" s="10" t="s">
        <v>159</v>
      </c>
      <c r="L29" s="9">
        <v>78.858980000000003</v>
      </c>
      <c r="M29" s="10" t="s">
        <v>159</v>
      </c>
      <c r="N29" s="9">
        <v>1418.4249231020799</v>
      </c>
      <c r="O29" s="10" t="s">
        <v>178</v>
      </c>
      <c r="P29" s="9">
        <v>332.50799999999998</v>
      </c>
      <c r="Q29" s="10" t="s">
        <v>159</v>
      </c>
      <c r="R29" s="9">
        <v>5360.0177507163799</v>
      </c>
      <c r="S29" s="10" t="s">
        <v>178</v>
      </c>
    </row>
    <row r="30" spans="1:19" x14ac:dyDescent="0.2">
      <c r="A30" s="12" t="s">
        <v>199</v>
      </c>
      <c r="B30" s="9">
        <v>52.985976000000001</v>
      </c>
      <c r="C30" s="10" t="s">
        <v>159</v>
      </c>
      <c r="D30" s="9">
        <v>2384.067</v>
      </c>
      <c r="E30" s="10" t="s">
        <v>159</v>
      </c>
      <c r="F30" s="9">
        <v>92.212000000000003</v>
      </c>
      <c r="G30" s="10" t="s">
        <v>159</v>
      </c>
      <c r="H30" s="9">
        <v>1507.2890435029601</v>
      </c>
      <c r="I30" s="10" t="s">
        <v>159</v>
      </c>
      <c r="J30" s="9">
        <v>408.60399999999998</v>
      </c>
      <c r="K30" s="10" t="s">
        <v>159</v>
      </c>
      <c r="L30" s="9">
        <v>92.805598110000005</v>
      </c>
      <c r="M30" s="10" t="s">
        <v>159</v>
      </c>
      <c r="N30" s="9">
        <v>1218.02728946978</v>
      </c>
      <c r="O30" s="10" t="s">
        <v>178</v>
      </c>
      <c r="P30" s="9">
        <v>367.35199999999998</v>
      </c>
      <c r="Q30" s="10" t="s">
        <v>159</v>
      </c>
      <c r="R30" s="9">
        <v>6123.3429070827397</v>
      </c>
      <c r="S30" s="10" t="s">
        <v>178</v>
      </c>
    </row>
    <row r="31" spans="1:19" x14ac:dyDescent="0.2">
      <c r="A31" s="12" t="s">
        <v>200</v>
      </c>
      <c r="B31" s="9">
        <v>54.279240999999999</v>
      </c>
      <c r="C31" s="10" t="s">
        <v>159</v>
      </c>
      <c r="D31" s="9">
        <v>2406.922</v>
      </c>
      <c r="E31" s="10" t="s">
        <v>159</v>
      </c>
      <c r="F31" s="9">
        <v>81.599000000000004</v>
      </c>
      <c r="G31" s="10" t="s">
        <v>159</v>
      </c>
      <c r="H31" s="9">
        <v>1508.35624218353</v>
      </c>
      <c r="I31" s="10" t="s">
        <v>159</v>
      </c>
      <c r="J31" s="9">
        <v>480.77961555000002</v>
      </c>
      <c r="K31" s="10" t="s">
        <v>159</v>
      </c>
      <c r="L31" s="9">
        <v>94.9054833</v>
      </c>
      <c r="M31" s="10" t="s">
        <v>159</v>
      </c>
      <c r="N31" s="9">
        <v>1589.1708924511599</v>
      </c>
      <c r="O31" s="10" t="s">
        <v>178</v>
      </c>
      <c r="P31" s="9">
        <v>372.78525200000001</v>
      </c>
      <c r="Q31" s="10" t="s">
        <v>159</v>
      </c>
      <c r="R31" s="9">
        <v>6588.7977264846904</v>
      </c>
      <c r="S31" s="10" t="s">
        <v>178</v>
      </c>
    </row>
    <row r="32" spans="1:19" x14ac:dyDescent="0.2">
      <c r="A32" s="15" t="s">
        <v>201</v>
      </c>
      <c r="B32" s="13">
        <v>62.799579000000001</v>
      </c>
      <c r="C32" s="14" t="s">
        <v>159</v>
      </c>
      <c r="D32" s="13">
        <v>2982.3220000000001</v>
      </c>
      <c r="E32" s="14" t="s">
        <v>159</v>
      </c>
      <c r="F32" s="13">
        <v>88.825000000000003</v>
      </c>
      <c r="G32" s="14" t="s">
        <v>159</v>
      </c>
      <c r="H32" s="13">
        <v>1696.0441334695199</v>
      </c>
      <c r="I32" s="14" t="s">
        <v>159</v>
      </c>
      <c r="J32" s="13">
        <v>536.17563711000003</v>
      </c>
      <c r="K32" s="14" t="s">
        <v>159</v>
      </c>
      <c r="L32" s="13">
        <v>98.536995989999994</v>
      </c>
      <c r="M32" s="14" t="s">
        <v>159</v>
      </c>
      <c r="N32" s="13">
        <v>2025.7297168161899</v>
      </c>
      <c r="O32" s="14" t="s">
        <v>178</v>
      </c>
      <c r="P32" s="13">
        <v>408.133802</v>
      </c>
      <c r="Q32" s="14" t="s">
        <v>159</v>
      </c>
      <c r="R32" s="13">
        <v>7898.5668643857098</v>
      </c>
      <c r="S32" s="14" t="s">
        <v>178</v>
      </c>
    </row>
    <row r="34" spans="1:2" x14ac:dyDescent="0.2">
      <c r="A34" s="16" t="s">
        <v>202</v>
      </c>
      <c r="B34" s="16" t="s">
        <v>231</v>
      </c>
    </row>
    <row r="37" spans="1:2" x14ac:dyDescent="0.2">
      <c r="B37" s="16" t="s">
        <v>208</v>
      </c>
    </row>
    <row r="40" spans="1:2" x14ac:dyDescent="0.2">
      <c r="A40" s="17" t="str">
        <f>HYPERLINK("#'GAMING 10'!A2", "&lt;&lt;&lt; Previous table")</f>
        <v>&lt;&lt;&lt; Previous table</v>
      </c>
    </row>
    <row r="41" spans="1:2" x14ac:dyDescent="0.2">
      <c r="A41" s="17" t="str">
        <f>HYPERLINK("#'GAMING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HYPERLINK("#'INDEX'!B107", "Link to index")</f>
        <v>Link to index</v>
      </c>
    </row>
    <row r="2" spans="1:19" ht="15.75" customHeight="1" x14ac:dyDescent="0.2">
      <c r="A2" s="25" t="s">
        <v>413</v>
      </c>
      <c r="B2" s="24"/>
      <c r="C2" s="24"/>
      <c r="D2" s="24"/>
      <c r="E2" s="24"/>
      <c r="F2" s="24"/>
      <c r="G2" s="24"/>
      <c r="H2" s="24"/>
      <c r="I2" s="24"/>
      <c r="J2" s="24"/>
      <c r="K2" s="24"/>
      <c r="L2" s="24"/>
      <c r="M2" s="24"/>
      <c r="N2" s="24"/>
      <c r="O2" s="24"/>
      <c r="P2" s="24"/>
      <c r="Q2" s="24"/>
      <c r="R2" s="24"/>
      <c r="S2" s="24"/>
    </row>
    <row r="3" spans="1:19" ht="15.75" customHeight="1" x14ac:dyDescent="0.2">
      <c r="A3" s="25" t="s">
        <v>125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63.723116417910397</v>
      </c>
      <c r="C7" s="10" t="s">
        <v>178</v>
      </c>
      <c r="D7" s="9">
        <v>767.15242388059698</v>
      </c>
      <c r="E7" s="10" t="s">
        <v>178</v>
      </c>
      <c r="F7" s="9">
        <v>47.4569731343284</v>
      </c>
      <c r="G7" s="10" t="s">
        <v>178</v>
      </c>
      <c r="H7" s="9">
        <v>884.18328857059703</v>
      </c>
      <c r="I7" s="10" t="s">
        <v>159</v>
      </c>
      <c r="J7" s="9">
        <v>354.98984776119403</v>
      </c>
      <c r="K7" s="10" t="s">
        <v>178</v>
      </c>
      <c r="L7" s="9">
        <v>105.395206513433</v>
      </c>
      <c r="M7" s="10" t="s">
        <v>159</v>
      </c>
      <c r="N7" s="9">
        <v>905.12242388059701</v>
      </c>
      <c r="O7" s="10" t="s">
        <v>178</v>
      </c>
      <c r="P7" s="9">
        <v>353.09141194029797</v>
      </c>
      <c r="Q7" s="10" t="s">
        <v>159</v>
      </c>
      <c r="R7" s="9">
        <v>3481.1146920989499</v>
      </c>
      <c r="S7" s="10" t="s">
        <v>178</v>
      </c>
    </row>
    <row r="8" spans="1:19" x14ac:dyDescent="0.2">
      <c r="A8" s="12" t="s">
        <v>171</v>
      </c>
      <c r="B8" s="9">
        <v>70.812584070796504</v>
      </c>
      <c r="C8" s="10" t="s">
        <v>178</v>
      </c>
      <c r="D8" s="9">
        <v>2424.8649026548701</v>
      </c>
      <c r="E8" s="10" t="s">
        <v>159</v>
      </c>
      <c r="F8" s="9">
        <v>50.734353982300902</v>
      </c>
      <c r="G8" s="10" t="s">
        <v>178</v>
      </c>
      <c r="H8" s="9">
        <v>1036.1209880121201</v>
      </c>
      <c r="I8" s="10" t="s">
        <v>159</v>
      </c>
      <c r="J8" s="9">
        <v>410.981601769912</v>
      </c>
      <c r="K8" s="10" t="s">
        <v>178</v>
      </c>
      <c r="L8" s="9">
        <v>114.787594141593</v>
      </c>
      <c r="M8" s="10" t="s">
        <v>159</v>
      </c>
      <c r="N8" s="9">
        <v>871.28084070796501</v>
      </c>
      <c r="O8" s="10" t="s">
        <v>178</v>
      </c>
      <c r="P8" s="9">
        <v>329.17638053097301</v>
      </c>
      <c r="Q8" s="10" t="s">
        <v>159</v>
      </c>
      <c r="R8" s="9">
        <v>5308.7592458705303</v>
      </c>
      <c r="S8" s="10" t="s">
        <v>178</v>
      </c>
    </row>
    <row r="9" spans="1:19" x14ac:dyDescent="0.2">
      <c r="A9" s="12" t="s">
        <v>172</v>
      </c>
      <c r="B9" s="9">
        <v>81.905368876080701</v>
      </c>
      <c r="C9" s="10" t="s">
        <v>178</v>
      </c>
      <c r="D9" s="9">
        <v>2557.5836109510101</v>
      </c>
      <c r="E9" s="10" t="s">
        <v>159</v>
      </c>
      <c r="F9" s="9">
        <v>56.077884726224802</v>
      </c>
      <c r="G9" s="10" t="s">
        <v>178</v>
      </c>
      <c r="H9" s="9">
        <v>1129.0682808684701</v>
      </c>
      <c r="I9" s="10" t="s">
        <v>159</v>
      </c>
      <c r="J9" s="9">
        <v>438.61660806916399</v>
      </c>
      <c r="K9" s="10" t="s">
        <v>178</v>
      </c>
      <c r="L9" s="9">
        <v>127.304922786744</v>
      </c>
      <c r="M9" s="10" t="s">
        <v>159</v>
      </c>
      <c r="N9" s="9">
        <v>849.80954401314102</v>
      </c>
      <c r="O9" s="10" t="s">
        <v>178</v>
      </c>
      <c r="P9" s="9">
        <v>318.82676368876099</v>
      </c>
      <c r="Q9" s="10" t="s">
        <v>159</v>
      </c>
      <c r="R9" s="9">
        <v>5559.1929839796003</v>
      </c>
      <c r="S9" s="10" t="s">
        <v>178</v>
      </c>
    </row>
    <row r="10" spans="1:19" x14ac:dyDescent="0.2">
      <c r="A10" s="12" t="s">
        <v>173</v>
      </c>
      <c r="B10" s="9">
        <v>56.744804347826097</v>
      </c>
      <c r="C10" s="10" t="s">
        <v>178</v>
      </c>
      <c r="D10" s="9">
        <v>1825.30489402174</v>
      </c>
      <c r="E10" s="10" t="s">
        <v>159</v>
      </c>
      <c r="F10" s="9">
        <v>41.542752717391302</v>
      </c>
      <c r="G10" s="10" t="s">
        <v>178</v>
      </c>
      <c r="H10" s="9">
        <v>873.89502708326097</v>
      </c>
      <c r="I10" s="10" t="s">
        <v>159</v>
      </c>
      <c r="J10" s="9">
        <v>364.01906250000002</v>
      </c>
      <c r="K10" s="10" t="s">
        <v>178</v>
      </c>
      <c r="L10" s="9">
        <v>114.46336125000001</v>
      </c>
      <c r="M10" s="10" t="s">
        <v>159</v>
      </c>
      <c r="N10" s="9">
        <v>679.70218031315198</v>
      </c>
      <c r="O10" s="10" t="s">
        <v>178</v>
      </c>
      <c r="P10" s="9">
        <v>315.53317663043498</v>
      </c>
      <c r="Q10" s="10" t="s">
        <v>159</v>
      </c>
      <c r="R10" s="9">
        <v>4271.2052588637998</v>
      </c>
      <c r="S10" s="10" t="s">
        <v>178</v>
      </c>
    </row>
    <row r="11" spans="1:19" x14ac:dyDescent="0.2">
      <c r="A11" s="12" t="s">
        <v>174</v>
      </c>
      <c r="B11" s="9">
        <v>51.600103038309101</v>
      </c>
      <c r="C11" s="10" t="s">
        <v>178</v>
      </c>
      <c r="D11" s="9">
        <v>1852.91010832233</v>
      </c>
      <c r="E11" s="10" t="s">
        <v>159</v>
      </c>
      <c r="F11" s="9">
        <v>44.644115784792596</v>
      </c>
      <c r="G11" s="10" t="s">
        <v>178</v>
      </c>
      <c r="H11" s="9">
        <v>930.58225211579895</v>
      </c>
      <c r="I11" s="10" t="s">
        <v>159</v>
      </c>
      <c r="J11" s="9">
        <v>397.56918626155903</v>
      </c>
      <c r="K11" s="10" t="s">
        <v>178</v>
      </c>
      <c r="L11" s="9">
        <v>110.85293860502</v>
      </c>
      <c r="M11" s="10" t="s">
        <v>159</v>
      </c>
      <c r="N11" s="9">
        <v>637.92579004383094</v>
      </c>
      <c r="O11" s="10" t="s">
        <v>178</v>
      </c>
      <c r="P11" s="9">
        <v>310.62647556142701</v>
      </c>
      <c r="Q11" s="10" t="s">
        <v>159</v>
      </c>
      <c r="R11" s="9">
        <v>4336.7109697330598</v>
      </c>
      <c r="S11" s="10" t="s">
        <v>178</v>
      </c>
    </row>
    <row r="12" spans="1:19" x14ac:dyDescent="0.2">
      <c r="A12" s="12" t="s">
        <v>175</v>
      </c>
      <c r="B12" s="9">
        <v>75.768946153846201</v>
      </c>
      <c r="C12" s="10" t="s">
        <v>178</v>
      </c>
      <c r="D12" s="9">
        <v>1888.0596461538501</v>
      </c>
      <c r="E12" s="10" t="s">
        <v>159</v>
      </c>
      <c r="F12" s="9">
        <v>44.889946153846203</v>
      </c>
      <c r="G12" s="10" t="s">
        <v>178</v>
      </c>
      <c r="H12" s="9">
        <v>1014.28016099054</v>
      </c>
      <c r="I12" s="10" t="s">
        <v>159</v>
      </c>
      <c r="J12" s="9">
        <v>442.50466153846202</v>
      </c>
      <c r="K12" s="10" t="s">
        <v>178</v>
      </c>
      <c r="L12" s="9">
        <v>118.617138461538</v>
      </c>
      <c r="M12" s="10" t="s">
        <v>159</v>
      </c>
      <c r="N12" s="9">
        <v>667.07784238869203</v>
      </c>
      <c r="O12" s="10" t="s">
        <v>178</v>
      </c>
      <c r="P12" s="9">
        <v>307.18456153846199</v>
      </c>
      <c r="Q12" s="10" t="s">
        <v>159</v>
      </c>
      <c r="R12" s="9">
        <v>4558.3829033792299</v>
      </c>
      <c r="S12" s="10" t="s">
        <v>178</v>
      </c>
    </row>
    <row r="13" spans="1:19" x14ac:dyDescent="0.2">
      <c r="A13" s="12" t="s">
        <v>179</v>
      </c>
      <c r="B13" s="9">
        <v>82.288633291614502</v>
      </c>
      <c r="C13" s="10" t="s">
        <v>178</v>
      </c>
      <c r="D13" s="9">
        <v>1927.3946057572</v>
      </c>
      <c r="E13" s="10" t="s">
        <v>159</v>
      </c>
      <c r="F13" s="9">
        <v>47.483256570713401</v>
      </c>
      <c r="G13" s="10" t="s">
        <v>178</v>
      </c>
      <c r="H13" s="9">
        <v>1133.66902634899</v>
      </c>
      <c r="I13" s="10" t="s">
        <v>159</v>
      </c>
      <c r="J13" s="9">
        <v>494.28272590738402</v>
      </c>
      <c r="K13" s="10" t="s">
        <v>178</v>
      </c>
      <c r="L13" s="9">
        <v>125.66050062578201</v>
      </c>
      <c r="M13" s="10" t="s">
        <v>159</v>
      </c>
      <c r="N13" s="9">
        <v>667.30883237887303</v>
      </c>
      <c r="O13" s="10" t="s">
        <v>178</v>
      </c>
      <c r="P13" s="9">
        <v>324.28664831038799</v>
      </c>
      <c r="Q13" s="10" t="s">
        <v>159</v>
      </c>
      <c r="R13" s="9">
        <v>4802.3742291909402</v>
      </c>
      <c r="S13" s="10" t="s">
        <v>178</v>
      </c>
    </row>
    <row r="14" spans="1:19" x14ac:dyDescent="0.2">
      <c r="A14" s="12" t="s">
        <v>180</v>
      </c>
      <c r="B14" s="9">
        <v>77.304322738386304</v>
      </c>
      <c r="C14" s="10" t="s">
        <v>178</v>
      </c>
      <c r="D14" s="9">
        <v>2079.53029584352</v>
      </c>
      <c r="E14" s="10" t="s">
        <v>159</v>
      </c>
      <c r="F14" s="9">
        <v>55.1028630806846</v>
      </c>
      <c r="G14" s="10" t="s">
        <v>178</v>
      </c>
      <c r="H14" s="9">
        <v>1231.95473727888</v>
      </c>
      <c r="I14" s="10" t="s">
        <v>159</v>
      </c>
      <c r="J14" s="9">
        <v>504.86675061124703</v>
      </c>
      <c r="K14" s="10" t="s">
        <v>178</v>
      </c>
      <c r="L14" s="9">
        <v>126.404229828851</v>
      </c>
      <c r="M14" s="10" t="s">
        <v>159</v>
      </c>
      <c r="N14" s="9">
        <v>663.35853765872901</v>
      </c>
      <c r="O14" s="10" t="s">
        <v>178</v>
      </c>
      <c r="P14" s="9">
        <v>343.34273838630799</v>
      </c>
      <c r="Q14" s="10" t="s">
        <v>159</v>
      </c>
      <c r="R14" s="9">
        <v>5081.8644754265997</v>
      </c>
      <c r="S14" s="10" t="s">
        <v>178</v>
      </c>
    </row>
    <row r="15" spans="1:19" x14ac:dyDescent="0.2">
      <c r="A15" s="12" t="s">
        <v>181</v>
      </c>
      <c r="B15" s="9">
        <v>72.137665876777305</v>
      </c>
      <c r="C15" s="10" t="s">
        <v>178</v>
      </c>
      <c r="D15" s="9">
        <v>2170.63661161137</v>
      </c>
      <c r="E15" s="10" t="s">
        <v>159</v>
      </c>
      <c r="F15" s="9">
        <v>66.742450379146902</v>
      </c>
      <c r="G15" s="10" t="s">
        <v>178</v>
      </c>
      <c r="H15" s="9">
        <v>1255.4439422312601</v>
      </c>
      <c r="I15" s="10" t="s">
        <v>159</v>
      </c>
      <c r="J15" s="9">
        <v>489.47434123222803</v>
      </c>
      <c r="K15" s="10" t="s">
        <v>178</v>
      </c>
      <c r="L15" s="9">
        <v>117.226236966825</v>
      </c>
      <c r="M15" s="10" t="s">
        <v>159</v>
      </c>
      <c r="N15" s="9">
        <v>1921.9632014218</v>
      </c>
      <c r="O15" s="10" t="s">
        <v>159</v>
      </c>
      <c r="P15" s="9">
        <v>351.59775355450199</v>
      </c>
      <c r="Q15" s="10" t="s">
        <v>159</v>
      </c>
      <c r="R15" s="9">
        <v>6445.2222032739101</v>
      </c>
      <c r="S15" s="10" t="s">
        <v>178</v>
      </c>
    </row>
    <row r="16" spans="1:19" x14ac:dyDescent="0.2">
      <c r="A16" s="12" t="s">
        <v>182</v>
      </c>
      <c r="B16" s="9">
        <v>71.072430379746805</v>
      </c>
      <c r="C16" s="10" t="s">
        <v>178</v>
      </c>
      <c r="D16" s="9">
        <v>2285.8443797468399</v>
      </c>
      <c r="E16" s="10" t="s">
        <v>159</v>
      </c>
      <c r="F16" s="9">
        <v>70.753380897583398</v>
      </c>
      <c r="G16" s="10" t="s">
        <v>178</v>
      </c>
      <c r="H16" s="9">
        <v>1179.5365913723101</v>
      </c>
      <c r="I16" s="10" t="s">
        <v>159</v>
      </c>
      <c r="J16" s="9">
        <v>508.25943383199098</v>
      </c>
      <c r="K16" s="10" t="s">
        <v>178</v>
      </c>
      <c r="L16" s="9">
        <v>123.520536248562</v>
      </c>
      <c r="M16" s="10" t="s">
        <v>159</v>
      </c>
      <c r="N16" s="9">
        <v>1927.2786707011501</v>
      </c>
      <c r="O16" s="10" t="s">
        <v>159</v>
      </c>
      <c r="P16" s="9">
        <v>399.43331875719201</v>
      </c>
      <c r="Q16" s="10" t="s">
        <v>159</v>
      </c>
      <c r="R16" s="9">
        <v>6565.69874193538</v>
      </c>
      <c r="S16" s="10" t="s">
        <v>178</v>
      </c>
    </row>
    <row r="17" spans="1:19" x14ac:dyDescent="0.2">
      <c r="A17" s="12" t="s">
        <v>183</v>
      </c>
      <c r="B17" s="9">
        <v>73.804951002227199</v>
      </c>
      <c r="C17" s="10" t="s">
        <v>178</v>
      </c>
      <c r="D17" s="9">
        <v>2043.2875590200399</v>
      </c>
      <c r="E17" s="10" t="s">
        <v>159</v>
      </c>
      <c r="F17" s="9">
        <v>74.872979289020094</v>
      </c>
      <c r="G17" s="10" t="s">
        <v>178</v>
      </c>
      <c r="H17" s="9">
        <v>1233.1639355085299</v>
      </c>
      <c r="I17" s="10" t="s">
        <v>159</v>
      </c>
      <c r="J17" s="9">
        <v>461.32081737193801</v>
      </c>
      <c r="K17" s="10" t="s">
        <v>178</v>
      </c>
      <c r="L17" s="9">
        <v>118.012710467706</v>
      </c>
      <c r="M17" s="10" t="s">
        <v>159</v>
      </c>
      <c r="N17" s="9">
        <v>1924.63150684789</v>
      </c>
      <c r="O17" s="10" t="s">
        <v>159</v>
      </c>
      <c r="P17" s="9">
        <v>424.05618708240502</v>
      </c>
      <c r="Q17" s="10" t="s">
        <v>159</v>
      </c>
      <c r="R17" s="9">
        <v>6353.1506465897601</v>
      </c>
      <c r="S17" s="10" t="s">
        <v>178</v>
      </c>
    </row>
    <row r="18" spans="1:19" x14ac:dyDescent="0.2">
      <c r="A18" s="12" t="s">
        <v>185</v>
      </c>
      <c r="B18" s="9">
        <v>71.229868250539994</v>
      </c>
      <c r="C18" s="10" t="s">
        <v>178</v>
      </c>
      <c r="D18" s="9">
        <v>2138.20153347732</v>
      </c>
      <c r="E18" s="10" t="s">
        <v>159</v>
      </c>
      <c r="F18" s="9">
        <v>72.829769690215997</v>
      </c>
      <c r="G18" s="10" t="s">
        <v>178</v>
      </c>
      <c r="H18" s="9">
        <v>1258.0246258991101</v>
      </c>
      <c r="I18" s="10" t="s">
        <v>159</v>
      </c>
      <c r="J18" s="9">
        <v>445.62621382289399</v>
      </c>
      <c r="K18" s="10" t="s">
        <v>178</v>
      </c>
      <c r="L18" s="9">
        <v>116.067634989201</v>
      </c>
      <c r="M18" s="10" t="s">
        <v>159</v>
      </c>
      <c r="N18" s="9">
        <v>1950.6007023115001</v>
      </c>
      <c r="O18" s="10" t="s">
        <v>159</v>
      </c>
      <c r="P18" s="9">
        <v>461.53185745140399</v>
      </c>
      <c r="Q18" s="10" t="s">
        <v>159</v>
      </c>
      <c r="R18" s="9">
        <v>6514.1122058921901</v>
      </c>
      <c r="S18" s="10" t="s">
        <v>178</v>
      </c>
    </row>
    <row r="19" spans="1:19" x14ac:dyDescent="0.2">
      <c r="A19" s="12" t="s">
        <v>186</v>
      </c>
      <c r="B19" s="9">
        <v>71.314993670886096</v>
      </c>
      <c r="C19" s="10" t="s">
        <v>178</v>
      </c>
      <c r="D19" s="9">
        <v>1741.7610569620299</v>
      </c>
      <c r="E19" s="10" t="s">
        <v>178</v>
      </c>
      <c r="F19" s="9">
        <v>61.718678411392403</v>
      </c>
      <c r="G19" s="10" t="s">
        <v>178</v>
      </c>
      <c r="H19" s="9">
        <v>1223.5100587572199</v>
      </c>
      <c r="I19" s="10" t="s">
        <v>159</v>
      </c>
      <c r="J19" s="9">
        <v>421.69004430379698</v>
      </c>
      <c r="K19" s="10" t="s">
        <v>178</v>
      </c>
      <c r="L19" s="9">
        <v>114.92371518987299</v>
      </c>
      <c r="M19" s="10" t="s">
        <v>159</v>
      </c>
      <c r="N19" s="9">
        <v>1870.83645292711</v>
      </c>
      <c r="O19" s="10" t="s">
        <v>159</v>
      </c>
      <c r="P19" s="9">
        <v>454.34183544303801</v>
      </c>
      <c r="Q19" s="10" t="s">
        <v>159</v>
      </c>
      <c r="R19" s="9">
        <v>5960.0968356653402</v>
      </c>
      <c r="S19" s="10" t="s">
        <v>178</v>
      </c>
    </row>
    <row r="20" spans="1:19" x14ac:dyDescent="0.2">
      <c r="A20" s="12" t="s">
        <v>187</v>
      </c>
      <c r="B20" s="9">
        <v>69.563993858751303</v>
      </c>
      <c r="C20" s="10" t="s">
        <v>178</v>
      </c>
      <c r="D20" s="9">
        <v>2132.43908904811</v>
      </c>
      <c r="E20" s="10" t="s">
        <v>159</v>
      </c>
      <c r="F20" s="9">
        <v>54.865596583418601</v>
      </c>
      <c r="G20" s="10" t="s">
        <v>178</v>
      </c>
      <c r="H20" s="9">
        <v>1220.61069742256</v>
      </c>
      <c r="I20" s="10" t="s">
        <v>159</v>
      </c>
      <c r="J20" s="9">
        <v>420.88885977482101</v>
      </c>
      <c r="K20" s="10" t="s">
        <v>178</v>
      </c>
      <c r="L20" s="9">
        <v>109.332331627431</v>
      </c>
      <c r="M20" s="10" t="s">
        <v>159</v>
      </c>
      <c r="N20" s="9">
        <v>1844.6285815917499</v>
      </c>
      <c r="O20" s="10" t="s">
        <v>178</v>
      </c>
      <c r="P20" s="9">
        <v>442.57187717502597</v>
      </c>
      <c r="Q20" s="10" t="s">
        <v>159</v>
      </c>
      <c r="R20" s="9">
        <v>6294.9010270818699</v>
      </c>
      <c r="S20" s="10" t="s">
        <v>178</v>
      </c>
    </row>
    <row r="21" spans="1:19" x14ac:dyDescent="0.2">
      <c r="A21" s="12" t="s">
        <v>188</v>
      </c>
      <c r="B21" s="9">
        <v>68.013953999999998</v>
      </c>
      <c r="C21" s="10" t="s">
        <v>178</v>
      </c>
      <c r="D21" s="9">
        <v>2143.204956</v>
      </c>
      <c r="E21" s="10" t="s">
        <v>159</v>
      </c>
      <c r="F21" s="9">
        <v>57.463497162000003</v>
      </c>
      <c r="G21" s="10" t="s">
        <v>178</v>
      </c>
      <c r="H21" s="9">
        <v>1265.32390423626</v>
      </c>
      <c r="I21" s="10" t="s">
        <v>159</v>
      </c>
      <c r="J21" s="9">
        <v>412.92712799999998</v>
      </c>
      <c r="K21" s="10" t="s">
        <v>178</v>
      </c>
      <c r="L21" s="9">
        <v>107.087058</v>
      </c>
      <c r="M21" s="10" t="s">
        <v>159</v>
      </c>
      <c r="N21" s="9">
        <v>1909.9468620170001</v>
      </c>
      <c r="O21" s="10" t="s">
        <v>178</v>
      </c>
      <c r="P21" s="9">
        <v>478.35907200000003</v>
      </c>
      <c r="Q21" s="10" t="s">
        <v>159</v>
      </c>
      <c r="R21" s="9">
        <v>6442.3264314152602</v>
      </c>
      <c r="S21" s="10" t="s">
        <v>178</v>
      </c>
    </row>
    <row r="22" spans="1:19" x14ac:dyDescent="0.2">
      <c r="A22" s="12" t="s">
        <v>189</v>
      </c>
      <c r="B22" s="9">
        <v>67.828346041055696</v>
      </c>
      <c r="C22" s="10" t="s">
        <v>178</v>
      </c>
      <c r="D22" s="9">
        <v>2183.32210557185</v>
      </c>
      <c r="E22" s="10" t="s">
        <v>159</v>
      </c>
      <c r="F22" s="9">
        <v>60.043210733137798</v>
      </c>
      <c r="G22" s="10" t="s">
        <v>178</v>
      </c>
      <c r="H22" s="9">
        <v>1283.8767509148399</v>
      </c>
      <c r="I22" s="10" t="s">
        <v>159</v>
      </c>
      <c r="J22" s="9">
        <v>394.60460410557198</v>
      </c>
      <c r="K22" s="10" t="s">
        <v>178</v>
      </c>
      <c r="L22" s="9">
        <v>102.45860410557199</v>
      </c>
      <c r="M22" s="10" t="s">
        <v>159</v>
      </c>
      <c r="N22" s="9">
        <v>1865.5776973455299</v>
      </c>
      <c r="O22" s="10" t="s">
        <v>178</v>
      </c>
      <c r="P22" s="9">
        <v>489.98584750733102</v>
      </c>
      <c r="Q22" s="10" t="s">
        <v>159</v>
      </c>
      <c r="R22" s="9">
        <v>6447.6971663248896</v>
      </c>
      <c r="S22" s="10" t="s">
        <v>178</v>
      </c>
    </row>
    <row r="23" spans="1:19" x14ac:dyDescent="0.2">
      <c r="A23" s="12" t="s">
        <v>190</v>
      </c>
      <c r="B23" s="9">
        <v>63.482468571428598</v>
      </c>
      <c r="C23" s="10" t="s">
        <v>178</v>
      </c>
      <c r="D23" s="9">
        <v>2170.9872994038901</v>
      </c>
      <c r="E23" s="10" t="s">
        <v>159</v>
      </c>
      <c r="F23" s="9">
        <v>64.206127165714307</v>
      </c>
      <c r="G23" s="10" t="s">
        <v>178</v>
      </c>
      <c r="H23" s="9">
        <v>1258.3618231745099</v>
      </c>
      <c r="I23" s="10" t="s">
        <v>159</v>
      </c>
      <c r="J23" s="9">
        <v>476.98825714285698</v>
      </c>
      <c r="K23" s="10" t="s">
        <v>159</v>
      </c>
      <c r="L23" s="9">
        <v>99.831775714285698</v>
      </c>
      <c r="M23" s="10" t="s">
        <v>159</v>
      </c>
      <c r="N23" s="9">
        <v>1827.00458229163</v>
      </c>
      <c r="O23" s="10" t="s">
        <v>178</v>
      </c>
      <c r="P23" s="9">
        <v>499.87062857142899</v>
      </c>
      <c r="Q23" s="10" t="s">
        <v>159</v>
      </c>
      <c r="R23" s="9">
        <v>6460.7329620357496</v>
      </c>
      <c r="S23" s="10" t="s">
        <v>178</v>
      </c>
    </row>
    <row r="24" spans="1:19" x14ac:dyDescent="0.2">
      <c r="A24" s="12" t="s">
        <v>191</v>
      </c>
      <c r="B24" s="9">
        <v>61.2326460674157</v>
      </c>
      <c r="C24" s="10" t="s">
        <v>159</v>
      </c>
      <c r="D24" s="9">
        <v>2353.3986067415699</v>
      </c>
      <c r="E24" s="10" t="s">
        <v>159</v>
      </c>
      <c r="F24" s="9">
        <v>71.901391011236001</v>
      </c>
      <c r="G24" s="10" t="s">
        <v>178</v>
      </c>
      <c r="H24" s="9">
        <v>1317.72276733221</v>
      </c>
      <c r="I24" s="10" t="s">
        <v>159</v>
      </c>
      <c r="J24" s="9">
        <v>468.60955617977498</v>
      </c>
      <c r="K24" s="10" t="s">
        <v>159</v>
      </c>
      <c r="L24" s="9">
        <v>99.112264044943799</v>
      </c>
      <c r="M24" s="10" t="s">
        <v>159</v>
      </c>
      <c r="N24" s="9">
        <v>1921.3643194264</v>
      </c>
      <c r="O24" s="10" t="s">
        <v>178</v>
      </c>
      <c r="P24" s="9">
        <v>484.56210674157302</v>
      </c>
      <c r="Q24" s="10" t="s">
        <v>159</v>
      </c>
      <c r="R24" s="9">
        <v>6777.90365754513</v>
      </c>
      <c r="S24" s="10" t="s">
        <v>178</v>
      </c>
    </row>
    <row r="25" spans="1:19" x14ac:dyDescent="0.2">
      <c r="A25" s="12" t="s">
        <v>193</v>
      </c>
      <c r="B25" s="9">
        <v>60.7509639889197</v>
      </c>
      <c r="C25" s="10" t="s">
        <v>159</v>
      </c>
      <c r="D25" s="9">
        <v>2527.8302493074798</v>
      </c>
      <c r="E25" s="10" t="s">
        <v>159</v>
      </c>
      <c r="F25" s="9">
        <v>93.226055401662094</v>
      </c>
      <c r="G25" s="10" t="s">
        <v>178</v>
      </c>
      <c r="H25" s="9">
        <v>1369.3754952582899</v>
      </c>
      <c r="I25" s="10" t="s">
        <v>159</v>
      </c>
      <c r="J25" s="9">
        <v>461.49548476454299</v>
      </c>
      <c r="K25" s="10" t="s">
        <v>159</v>
      </c>
      <c r="L25" s="9">
        <v>99.668659279778396</v>
      </c>
      <c r="M25" s="10" t="s">
        <v>159</v>
      </c>
      <c r="N25" s="9">
        <v>1978.8415346260399</v>
      </c>
      <c r="O25" s="10" t="s">
        <v>178</v>
      </c>
      <c r="P25" s="9">
        <v>421.08664819944602</v>
      </c>
      <c r="Q25" s="10" t="s">
        <v>159</v>
      </c>
      <c r="R25" s="9">
        <v>7012.2750908261596</v>
      </c>
      <c r="S25" s="10" t="s">
        <v>178</v>
      </c>
    </row>
    <row r="26" spans="1:19" x14ac:dyDescent="0.2">
      <c r="A26" s="12" t="s">
        <v>194</v>
      </c>
      <c r="B26" s="9">
        <v>59.287393829401097</v>
      </c>
      <c r="C26" s="10" t="s">
        <v>159</v>
      </c>
      <c r="D26" s="9">
        <v>2532.9536820326698</v>
      </c>
      <c r="E26" s="10" t="s">
        <v>159</v>
      </c>
      <c r="F26" s="9">
        <v>90.160067074410193</v>
      </c>
      <c r="G26" s="10" t="s">
        <v>178</v>
      </c>
      <c r="H26" s="9">
        <v>1344.50637519879</v>
      </c>
      <c r="I26" s="10" t="s">
        <v>159</v>
      </c>
      <c r="J26" s="9">
        <v>426.00309255898401</v>
      </c>
      <c r="K26" s="10" t="s">
        <v>159</v>
      </c>
      <c r="L26" s="9">
        <v>93.879457350272205</v>
      </c>
      <c r="M26" s="10" t="s">
        <v>159</v>
      </c>
      <c r="N26" s="9">
        <v>1892.1116685698501</v>
      </c>
      <c r="O26" s="10" t="s">
        <v>178</v>
      </c>
      <c r="P26" s="9">
        <v>391.05212341197802</v>
      </c>
      <c r="Q26" s="10" t="s">
        <v>159</v>
      </c>
      <c r="R26" s="9">
        <v>6829.9538600263504</v>
      </c>
      <c r="S26" s="10" t="s">
        <v>178</v>
      </c>
    </row>
    <row r="27" spans="1:19" x14ac:dyDescent="0.2">
      <c r="A27" s="12" t="s">
        <v>196</v>
      </c>
      <c r="B27" s="9">
        <v>57.209898486197702</v>
      </c>
      <c r="C27" s="10" t="s">
        <v>159</v>
      </c>
      <c r="D27" s="9">
        <v>2598.8439430098001</v>
      </c>
      <c r="E27" s="10" t="s">
        <v>159</v>
      </c>
      <c r="F27" s="9">
        <v>100.924092609083</v>
      </c>
      <c r="G27" s="10" t="s">
        <v>159</v>
      </c>
      <c r="H27" s="9">
        <v>1378.8179086813</v>
      </c>
      <c r="I27" s="10" t="s">
        <v>159</v>
      </c>
      <c r="J27" s="9">
        <v>422.28309349955498</v>
      </c>
      <c r="K27" s="10" t="s">
        <v>159</v>
      </c>
      <c r="L27" s="9">
        <v>90.150469709706201</v>
      </c>
      <c r="M27" s="10" t="s">
        <v>159</v>
      </c>
      <c r="N27" s="9">
        <v>1936.3090177859799</v>
      </c>
      <c r="O27" s="10" t="s">
        <v>178</v>
      </c>
      <c r="P27" s="9">
        <v>371.50863579697199</v>
      </c>
      <c r="Q27" s="10" t="s">
        <v>159</v>
      </c>
      <c r="R27" s="9">
        <v>6956.0470595785901</v>
      </c>
      <c r="S27" s="10" t="s">
        <v>178</v>
      </c>
    </row>
    <row r="28" spans="1:19" x14ac:dyDescent="0.2">
      <c r="A28" s="12" t="s">
        <v>197</v>
      </c>
      <c r="B28" s="9">
        <v>59.519248028045602</v>
      </c>
      <c r="C28" s="10" t="s">
        <v>159</v>
      </c>
      <c r="D28" s="9">
        <v>2748.9467326906201</v>
      </c>
      <c r="E28" s="10" t="s">
        <v>159</v>
      </c>
      <c r="F28" s="9">
        <v>102.092387379492</v>
      </c>
      <c r="G28" s="10" t="s">
        <v>159</v>
      </c>
      <c r="H28" s="9">
        <v>1460.9497188007699</v>
      </c>
      <c r="I28" s="10" t="s">
        <v>159</v>
      </c>
      <c r="J28" s="9">
        <v>431.28796669588098</v>
      </c>
      <c r="K28" s="10" t="s">
        <v>159</v>
      </c>
      <c r="L28" s="9">
        <v>96.201982191060495</v>
      </c>
      <c r="M28" s="10" t="s">
        <v>159</v>
      </c>
      <c r="N28" s="9">
        <v>2033.05647241368</v>
      </c>
      <c r="O28" s="10" t="s">
        <v>178</v>
      </c>
      <c r="P28" s="9">
        <v>393.594247151621</v>
      </c>
      <c r="Q28" s="10" t="s">
        <v>159</v>
      </c>
      <c r="R28" s="9">
        <v>7325.6487553511697</v>
      </c>
      <c r="S28" s="10" t="s">
        <v>178</v>
      </c>
    </row>
    <row r="29" spans="1:19" x14ac:dyDescent="0.2">
      <c r="A29" s="12" t="s">
        <v>198</v>
      </c>
      <c r="B29" s="9">
        <v>50.189802938634401</v>
      </c>
      <c r="C29" s="10" t="s">
        <v>159</v>
      </c>
      <c r="D29" s="9">
        <v>2331.9127571305098</v>
      </c>
      <c r="E29" s="10" t="s">
        <v>159</v>
      </c>
      <c r="F29" s="9">
        <v>77.762224719101098</v>
      </c>
      <c r="G29" s="10" t="s">
        <v>159</v>
      </c>
      <c r="H29" s="9">
        <v>1203.82825217389</v>
      </c>
      <c r="I29" s="10" t="s">
        <v>159</v>
      </c>
      <c r="J29" s="9">
        <v>345.56950734658602</v>
      </c>
      <c r="K29" s="10" t="s">
        <v>159</v>
      </c>
      <c r="L29" s="9">
        <v>89.559809611063102</v>
      </c>
      <c r="M29" s="10" t="s">
        <v>159</v>
      </c>
      <c r="N29" s="9">
        <v>1610.8991780087599</v>
      </c>
      <c r="O29" s="10" t="s">
        <v>178</v>
      </c>
      <c r="P29" s="9">
        <v>377.627927398444</v>
      </c>
      <c r="Q29" s="10" t="s">
        <v>159</v>
      </c>
      <c r="R29" s="9">
        <v>6087.3494593269897</v>
      </c>
      <c r="S29" s="10" t="s">
        <v>178</v>
      </c>
    </row>
    <row r="30" spans="1:19" x14ac:dyDescent="0.2">
      <c r="A30" s="12" t="s">
        <v>199</v>
      </c>
      <c r="B30" s="9">
        <v>59.254104224680901</v>
      </c>
      <c r="C30" s="10" t="s">
        <v>159</v>
      </c>
      <c r="D30" s="9">
        <v>2666.0970536170198</v>
      </c>
      <c r="E30" s="10" t="s">
        <v>159</v>
      </c>
      <c r="F30" s="9">
        <v>103.120483404255</v>
      </c>
      <c r="G30" s="10" t="s">
        <v>159</v>
      </c>
      <c r="H30" s="9">
        <v>1685.5981303514</v>
      </c>
      <c r="I30" s="10" t="s">
        <v>159</v>
      </c>
      <c r="J30" s="9">
        <v>456.940983829787</v>
      </c>
      <c r="K30" s="10" t="s">
        <v>159</v>
      </c>
      <c r="L30" s="9">
        <v>103.784302907694</v>
      </c>
      <c r="M30" s="10" t="s">
        <v>159</v>
      </c>
      <c r="N30" s="9">
        <v>1362.11732626663</v>
      </c>
      <c r="O30" s="10" t="s">
        <v>178</v>
      </c>
      <c r="P30" s="9">
        <v>410.80896000000001</v>
      </c>
      <c r="Q30" s="10" t="s">
        <v>159</v>
      </c>
      <c r="R30" s="9">
        <v>6847.7213446014703</v>
      </c>
      <c r="S30" s="10" t="s">
        <v>178</v>
      </c>
    </row>
    <row r="31" spans="1:19" x14ac:dyDescent="0.2">
      <c r="A31" s="12" t="s">
        <v>200</v>
      </c>
      <c r="B31" s="9">
        <v>58.080555923452799</v>
      </c>
      <c r="C31" s="10" t="s">
        <v>159</v>
      </c>
      <c r="D31" s="9">
        <v>2575.4849413680799</v>
      </c>
      <c r="E31" s="10" t="s">
        <v>159</v>
      </c>
      <c r="F31" s="9">
        <v>87.313587947882795</v>
      </c>
      <c r="G31" s="10" t="s">
        <v>159</v>
      </c>
      <c r="H31" s="9">
        <v>1613.99031126153</v>
      </c>
      <c r="I31" s="10" t="s">
        <v>159</v>
      </c>
      <c r="J31" s="9">
        <v>514.44984921229604</v>
      </c>
      <c r="K31" s="10" t="s">
        <v>159</v>
      </c>
      <c r="L31" s="9">
        <v>101.551958514821</v>
      </c>
      <c r="M31" s="10" t="s">
        <v>159</v>
      </c>
      <c r="N31" s="9">
        <v>1700.4646194469301</v>
      </c>
      <c r="O31" s="10" t="s">
        <v>178</v>
      </c>
      <c r="P31" s="9">
        <v>398.89236248208499</v>
      </c>
      <c r="Q31" s="10" t="s">
        <v>159</v>
      </c>
      <c r="R31" s="9">
        <v>7050.22818615707</v>
      </c>
      <c r="S31" s="10" t="s">
        <v>178</v>
      </c>
    </row>
    <row r="32" spans="1:19" x14ac:dyDescent="0.2">
      <c r="A32" s="15" t="s">
        <v>201</v>
      </c>
      <c r="B32" s="13">
        <v>62.799579000000001</v>
      </c>
      <c r="C32" s="14" t="s">
        <v>159</v>
      </c>
      <c r="D32" s="13">
        <v>2982.3220000000001</v>
      </c>
      <c r="E32" s="14" t="s">
        <v>159</v>
      </c>
      <c r="F32" s="13">
        <v>88.825000000000003</v>
      </c>
      <c r="G32" s="14" t="s">
        <v>159</v>
      </c>
      <c r="H32" s="13">
        <v>1696.0441334695199</v>
      </c>
      <c r="I32" s="14" t="s">
        <v>159</v>
      </c>
      <c r="J32" s="13">
        <v>536.17563711000003</v>
      </c>
      <c r="K32" s="14" t="s">
        <v>159</v>
      </c>
      <c r="L32" s="13">
        <v>98.536995989999994</v>
      </c>
      <c r="M32" s="14" t="s">
        <v>159</v>
      </c>
      <c r="N32" s="13">
        <v>2025.7297168161899</v>
      </c>
      <c r="O32" s="14" t="s">
        <v>178</v>
      </c>
      <c r="P32" s="13">
        <v>408.133802</v>
      </c>
      <c r="Q32" s="14" t="s">
        <v>159</v>
      </c>
      <c r="R32" s="13">
        <v>7898.5668643857098</v>
      </c>
      <c r="S32" s="14" t="s">
        <v>178</v>
      </c>
    </row>
    <row r="34" spans="1:2" x14ac:dyDescent="0.2">
      <c r="A34" s="16" t="s">
        <v>202</v>
      </c>
      <c r="B34" s="16" t="s">
        <v>231</v>
      </c>
    </row>
    <row r="37" spans="1:2" x14ac:dyDescent="0.2">
      <c r="B37" s="16" t="s">
        <v>208</v>
      </c>
    </row>
    <row r="40" spans="1:2" x14ac:dyDescent="0.2">
      <c r="A40" s="17" t="str">
        <f>HYPERLINK("#'GAMING 11'!A2", "&lt;&lt;&lt; Previous table")</f>
        <v>&lt;&lt;&lt; Previous table</v>
      </c>
    </row>
    <row r="41" spans="1:2" x14ac:dyDescent="0.2">
      <c r="A41" s="17" t="str">
        <f>HYPERLINK("#'GAMING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HYPERLINK("#'INDEX'!B108", "Link to index")</f>
        <v>Link to index</v>
      </c>
    </row>
    <row r="2" spans="1:19" ht="15.75" customHeight="1" x14ac:dyDescent="0.2">
      <c r="A2" s="25" t="s">
        <v>414</v>
      </c>
      <c r="B2" s="24"/>
      <c r="C2" s="24"/>
      <c r="D2" s="24"/>
      <c r="E2" s="24"/>
      <c r="F2" s="24"/>
      <c r="G2" s="24"/>
      <c r="H2" s="24"/>
      <c r="I2" s="24"/>
      <c r="J2" s="24"/>
      <c r="K2" s="24"/>
      <c r="L2" s="24"/>
      <c r="M2" s="24"/>
      <c r="N2" s="24"/>
      <c r="O2" s="24"/>
      <c r="P2" s="24"/>
      <c r="Q2" s="24"/>
      <c r="R2" s="24"/>
      <c r="S2" s="24"/>
    </row>
    <row r="3" spans="1:19" ht="15.75" customHeight="1" x14ac:dyDescent="0.2">
      <c r="A3" s="25" t="s">
        <v>126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141.293523684451</v>
      </c>
      <c r="C7" s="10" t="s">
        <v>178</v>
      </c>
      <c r="D7" s="18">
        <v>83.159334442149998</v>
      </c>
      <c r="E7" s="10" t="s">
        <v>178</v>
      </c>
      <c r="F7" s="18">
        <v>183.813922396767</v>
      </c>
      <c r="G7" s="10" t="s">
        <v>178</v>
      </c>
      <c r="H7" s="18">
        <v>180.61996848640399</v>
      </c>
      <c r="I7" s="10" t="s">
        <v>159</v>
      </c>
      <c r="J7" s="18">
        <v>161.10719978923399</v>
      </c>
      <c r="K7" s="10" t="s">
        <v>178</v>
      </c>
      <c r="L7" s="18">
        <v>153.75597181252999</v>
      </c>
      <c r="M7" s="10" t="s">
        <v>159</v>
      </c>
      <c r="N7" s="18">
        <v>133.41988702632699</v>
      </c>
      <c r="O7" s="10" t="s">
        <v>178</v>
      </c>
      <c r="P7" s="18">
        <v>134.722470095284</v>
      </c>
      <c r="Q7" s="10" t="s">
        <v>159</v>
      </c>
      <c r="R7" s="18">
        <v>128.32660777732599</v>
      </c>
      <c r="S7" s="10" t="s">
        <v>178</v>
      </c>
    </row>
    <row r="8" spans="1:19" x14ac:dyDescent="0.2">
      <c r="A8" s="12" t="s">
        <v>171</v>
      </c>
      <c r="B8" s="18">
        <v>157.24297607443401</v>
      </c>
      <c r="C8" s="10" t="s">
        <v>178</v>
      </c>
      <c r="D8" s="18">
        <v>262.78527575277798</v>
      </c>
      <c r="E8" s="10" t="s">
        <v>159</v>
      </c>
      <c r="F8" s="18">
        <v>194.89932286296099</v>
      </c>
      <c r="G8" s="10" t="s">
        <v>178</v>
      </c>
      <c r="H8" s="18">
        <v>210.72074833091901</v>
      </c>
      <c r="I8" s="10" t="s">
        <v>159</v>
      </c>
      <c r="J8" s="18">
        <v>187.406847372637</v>
      </c>
      <c r="K8" s="10" t="s">
        <v>178</v>
      </c>
      <c r="L8" s="18">
        <v>169.166686659926</v>
      </c>
      <c r="M8" s="10" t="s">
        <v>159</v>
      </c>
      <c r="N8" s="18">
        <v>128.52861163569</v>
      </c>
      <c r="O8" s="10" t="s">
        <v>178</v>
      </c>
      <c r="P8" s="18">
        <v>124.866843449065</v>
      </c>
      <c r="Q8" s="10" t="s">
        <v>159</v>
      </c>
      <c r="R8" s="18">
        <v>195.56761648204599</v>
      </c>
      <c r="S8" s="10" t="s">
        <v>178</v>
      </c>
    </row>
    <row r="9" spans="1:19" x14ac:dyDescent="0.2">
      <c r="A9" s="12" t="s">
        <v>172</v>
      </c>
      <c r="B9" s="18">
        <v>183.7130341168</v>
      </c>
      <c r="C9" s="10" t="s">
        <v>178</v>
      </c>
      <c r="D9" s="18">
        <v>280.041089557406</v>
      </c>
      <c r="E9" s="10" t="s">
        <v>159</v>
      </c>
      <c r="F9" s="18">
        <v>216.07385818557199</v>
      </c>
      <c r="G9" s="10" t="s">
        <v>178</v>
      </c>
      <c r="H9" s="18">
        <v>231.02910397431199</v>
      </c>
      <c r="I9" s="10" t="s">
        <v>159</v>
      </c>
      <c r="J9" s="18">
        <v>203.291500700721</v>
      </c>
      <c r="K9" s="10" t="s">
        <v>178</v>
      </c>
      <c r="L9" s="18">
        <v>191.421404006241</v>
      </c>
      <c r="M9" s="10" t="s">
        <v>159</v>
      </c>
      <c r="N9" s="18">
        <v>126.727626686627</v>
      </c>
      <c r="O9" s="10" t="s">
        <v>178</v>
      </c>
      <c r="P9" s="18">
        <v>121.747649327785</v>
      </c>
      <c r="Q9" s="10" t="s">
        <v>159</v>
      </c>
      <c r="R9" s="18">
        <v>206.846671157533</v>
      </c>
      <c r="S9" s="10" t="s">
        <v>178</v>
      </c>
    </row>
    <row r="10" spans="1:19" x14ac:dyDescent="0.2">
      <c r="A10" s="12" t="s">
        <v>173</v>
      </c>
      <c r="B10" s="18">
        <v>132.77606154218901</v>
      </c>
      <c r="C10" s="10" t="s">
        <v>178</v>
      </c>
      <c r="D10" s="18">
        <v>209.00128326930599</v>
      </c>
      <c r="E10" s="10" t="s">
        <v>159</v>
      </c>
      <c r="F10" s="18">
        <v>166.867461239476</v>
      </c>
      <c r="G10" s="10" t="s">
        <v>178</v>
      </c>
      <c r="H10" s="18">
        <v>186.06878808947201</v>
      </c>
      <c r="I10" s="10" t="s">
        <v>159</v>
      </c>
      <c r="J10" s="18">
        <v>177.690532888588</v>
      </c>
      <c r="K10" s="10" t="s">
        <v>178</v>
      </c>
      <c r="L10" s="18">
        <v>181.80313225748799</v>
      </c>
      <c r="M10" s="10" t="s">
        <v>159</v>
      </c>
      <c r="N10" s="18">
        <v>106.00663309142</v>
      </c>
      <c r="O10" s="10" t="s">
        <v>178</v>
      </c>
      <c r="P10" s="18">
        <v>125.644397002939</v>
      </c>
      <c r="Q10" s="10" t="s">
        <v>159</v>
      </c>
      <c r="R10" s="18">
        <v>166.12398488688001</v>
      </c>
      <c r="S10" s="10" t="s">
        <v>178</v>
      </c>
    </row>
    <row r="11" spans="1:19" x14ac:dyDescent="0.2">
      <c r="A11" s="12" t="s">
        <v>174</v>
      </c>
      <c r="B11" s="18">
        <v>122.137561398499</v>
      </c>
      <c r="C11" s="10" t="s">
        <v>178</v>
      </c>
      <c r="D11" s="18">
        <v>215.44858041871899</v>
      </c>
      <c r="E11" s="10" t="s">
        <v>159</v>
      </c>
      <c r="F11" s="18">
        <v>182.447551904661</v>
      </c>
      <c r="G11" s="10" t="s">
        <v>178</v>
      </c>
      <c r="H11" s="18">
        <v>199.197613838526</v>
      </c>
      <c r="I11" s="10" t="s">
        <v>159</v>
      </c>
      <c r="J11" s="18">
        <v>198.09311131272401</v>
      </c>
      <c r="K11" s="10" t="s">
        <v>178</v>
      </c>
      <c r="L11" s="18">
        <v>180.246977903344</v>
      </c>
      <c r="M11" s="10" t="s">
        <v>159</v>
      </c>
      <c r="N11" s="18">
        <v>100.87859979586101</v>
      </c>
      <c r="O11" s="10" t="s">
        <v>178</v>
      </c>
      <c r="P11" s="18">
        <v>125.10954329664899</v>
      </c>
      <c r="Q11" s="10" t="s">
        <v>159</v>
      </c>
      <c r="R11" s="18">
        <v>170.935207101326</v>
      </c>
      <c r="S11" s="10" t="s">
        <v>178</v>
      </c>
    </row>
    <row r="12" spans="1:19" x14ac:dyDescent="0.2">
      <c r="A12" s="12" t="s">
        <v>175</v>
      </c>
      <c r="B12" s="18">
        <v>182.12961706900799</v>
      </c>
      <c r="C12" s="10" t="s">
        <v>178</v>
      </c>
      <c r="D12" s="18">
        <v>224.007572677003</v>
      </c>
      <c r="E12" s="10" t="s">
        <v>159</v>
      </c>
      <c r="F12" s="18">
        <v>188.412560365979</v>
      </c>
      <c r="G12" s="10" t="s">
        <v>178</v>
      </c>
      <c r="H12" s="18">
        <v>217.786242220068</v>
      </c>
      <c r="I12" s="10" t="s">
        <v>159</v>
      </c>
      <c r="J12" s="18">
        <v>225.213940125059</v>
      </c>
      <c r="K12" s="10" t="s">
        <v>178</v>
      </c>
      <c r="L12" s="18">
        <v>196.73596888525</v>
      </c>
      <c r="M12" s="10" t="s">
        <v>159</v>
      </c>
      <c r="N12" s="18">
        <v>107.17996642897501</v>
      </c>
      <c r="O12" s="10" t="s">
        <v>178</v>
      </c>
      <c r="P12" s="18">
        <v>125.41430042291501</v>
      </c>
      <c r="Q12" s="10" t="s">
        <v>159</v>
      </c>
      <c r="R12" s="18">
        <v>182.45397920681299</v>
      </c>
      <c r="S12" s="10" t="s">
        <v>178</v>
      </c>
    </row>
    <row r="13" spans="1:19" x14ac:dyDescent="0.2">
      <c r="A13" s="12" t="s">
        <v>179</v>
      </c>
      <c r="B13" s="18">
        <v>200.18683624623199</v>
      </c>
      <c r="C13" s="10" t="s">
        <v>178</v>
      </c>
      <c r="D13" s="18">
        <v>232.370934584266</v>
      </c>
      <c r="E13" s="10" t="s">
        <v>159</v>
      </c>
      <c r="F13" s="18">
        <v>203.36678992780401</v>
      </c>
      <c r="G13" s="10" t="s">
        <v>178</v>
      </c>
      <c r="H13" s="18">
        <v>242.696730103992</v>
      </c>
      <c r="I13" s="10" t="s">
        <v>159</v>
      </c>
      <c r="J13" s="18">
        <v>255.46847475145401</v>
      </c>
      <c r="K13" s="10" t="s">
        <v>178</v>
      </c>
      <c r="L13" s="18">
        <v>210.50543619751301</v>
      </c>
      <c r="M13" s="10" t="s">
        <v>159</v>
      </c>
      <c r="N13" s="18">
        <v>108.305502504659</v>
      </c>
      <c r="O13" s="10" t="s">
        <v>178</v>
      </c>
      <c r="P13" s="18">
        <v>133.28394587747701</v>
      </c>
      <c r="Q13" s="10" t="s">
        <v>159</v>
      </c>
      <c r="R13" s="18">
        <v>194.122060607463</v>
      </c>
      <c r="S13" s="10" t="s">
        <v>178</v>
      </c>
    </row>
    <row r="14" spans="1:19" x14ac:dyDescent="0.2">
      <c r="A14" s="12" t="s">
        <v>180</v>
      </c>
      <c r="B14" s="18">
        <v>190.38877701598699</v>
      </c>
      <c r="C14" s="10" t="s">
        <v>178</v>
      </c>
      <c r="D14" s="18">
        <v>254.68698633492301</v>
      </c>
      <c r="E14" s="10" t="s">
        <v>159</v>
      </c>
      <c r="F14" s="18">
        <v>238.215277777778</v>
      </c>
      <c r="G14" s="10" t="s">
        <v>178</v>
      </c>
      <c r="H14" s="18">
        <v>263.23147479370999</v>
      </c>
      <c r="I14" s="10" t="s">
        <v>159</v>
      </c>
      <c r="J14" s="18">
        <v>264.740579199249</v>
      </c>
      <c r="K14" s="10" t="s">
        <v>178</v>
      </c>
      <c r="L14" s="18">
        <v>214.26120861946001</v>
      </c>
      <c r="M14" s="10" t="s">
        <v>159</v>
      </c>
      <c r="N14" s="18">
        <v>108.654438010471</v>
      </c>
      <c r="O14" s="10" t="s">
        <v>178</v>
      </c>
      <c r="P14" s="18">
        <v>141.80609373439901</v>
      </c>
      <c r="Q14" s="10" t="s">
        <v>159</v>
      </c>
      <c r="R14" s="18">
        <v>207.35060649703101</v>
      </c>
      <c r="S14" s="10" t="s">
        <v>178</v>
      </c>
    </row>
    <row r="15" spans="1:19" x14ac:dyDescent="0.2">
      <c r="A15" s="12" t="s">
        <v>181</v>
      </c>
      <c r="B15" s="18">
        <v>180.71161413868001</v>
      </c>
      <c r="C15" s="10" t="s">
        <v>178</v>
      </c>
      <c r="D15" s="18">
        <v>271.90144277133197</v>
      </c>
      <c r="E15" s="10" t="s">
        <v>159</v>
      </c>
      <c r="F15" s="18">
        <v>291.80646786149401</v>
      </c>
      <c r="G15" s="10" t="s">
        <v>178</v>
      </c>
      <c r="H15" s="18">
        <v>270.08239433220899</v>
      </c>
      <c r="I15" s="10" t="s">
        <v>159</v>
      </c>
      <c r="J15" s="18">
        <v>262.08479267820502</v>
      </c>
      <c r="K15" s="10" t="s">
        <v>178</v>
      </c>
      <c r="L15" s="18">
        <v>203.16665407488199</v>
      </c>
      <c r="M15" s="10" t="s">
        <v>159</v>
      </c>
      <c r="N15" s="18">
        <v>319.61466138404103</v>
      </c>
      <c r="O15" s="10" t="s">
        <v>159</v>
      </c>
      <c r="P15" s="18">
        <v>146.797029556556</v>
      </c>
      <c r="Q15" s="10" t="s">
        <v>159</v>
      </c>
      <c r="R15" s="18">
        <v>267.26760087981899</v>
      </c>
      <c r="S15" s="10" t="s">
        <v>178</v>
      </c>
    </row>
    <row r="16" spans="1:19" x14ac:dyDescent="0.2">
      <c r="A16" s="12" t="s">
        <v>182</v>
      </c>
      <c r="B16" s="18">
        <v>179.73794350852799</v>
      </c>
      <c r="C16" s="10" t="s">
        <v>178</v>
      </c>
      <c r="D16" s="18">
        <v>291.19776860980699</v>
      </c>
      <c r="E16" s="10" t="s">
        <v>159</v>
      </c>
      <c r="F16" s="18">
        <v>311.07772289404897</v>
      </c>
      <c r="G16" s="10" t="s">
        <v>178</v>
      </c>
      <c r="H16" s="18">
        <v>254.71439662907699</v>
      </c>
      <c r="I16" s="10" t="s">
        <v>159</v>
      </c>
      <c r="J16" s="18">
        <v>276.81463708493601</v>
      </c>
      <c r="K16" s="10" t="s">
        <v>178</v>
      </c>
      <c r="L16" s="18">
        <v>218.32288342607299</v>
      </c>
      <c r="M16" s="10" t="s">
        <v>159</v>
      </c>
      <c r="N16" s="18">
        <v>323.86629584896599</v>
      </c>
      <c r="O16" s="10" t="s">
        <v>159</v>
      </c>
      <c r="P16" s="18">
        <v>167.40829604589999</v>
      </c>
      <c r="Q16" s="10" t="s">
        <v>159</v>
      </c>
      <c r="R16" s="18">
        <v>275.34990656887197</v>
      </c>
      <c r="S16" s="10" t="s">
        <v>178</v>
      </c>
    </row>
    <row r="17" spans="1:19" x14ac:dyDescent="0.2">
      <c r="A17" s="12" t="s">
        <v>183</v>
      </c>
      <c r="B17" s="18">
        <v>188.77118525130399</v>
      </c>
      <c r="C17" s="10" t="s">
        <v>178</v>
      </c>
      <c r="D17" s="18">
        <v>264.391559476277</v>
      </c>
      <c r="E17" s="10" t="s">
        <v>159</v>
      </c>
      <c r="F17" s="18">
        <v>329.61688129479001</v>
      </c>
      <c r="G17" s="10" t="s">
        <v>178</v>
      </c>
      <c r="H17" s="18">
        <v>267.85395750154299</v>
      </c>
      <c r="I17" s="10" t="s">
        <v>159</v>
      </c>
      <c r="J17" s="18">
        <v>256.20332371703699</v>
      </c>
      <c r="K17" s="10" t="s">
        <v>178</v>
      </c>
      <c r="L17" s="18">
        <v>212.990264366101</v>
      </c>
      <c r="M17" s="10" t="s">
        <v>159</v>
      </c>
      <c r="N17" s="18">
        <v>327.11920814805899</v>
      </c>
      <c r="O17" s="10" t="s">
        <v>159</v>
      </c>
      <c r="P17" s="18">
        <v>177.97265657984599</v>
      </c>
      <c r="Q17" s="10" t="s">
        <v>159</v>
      </c>
      <c r="R17" s="18">
        <v>269.49740988073501</v>
      </c>
      <c r="S17" s="10" t="s">
        <v>178</v>
      </c>
    </row>
    <row r="18" spans="1:19" x14ac:dyDescent="0.2">
      <c r="A18" s="12" t="s">
        <v>185</v>
      </c>
      <c r="B18" s="18">
        <v>184.07339907077699</v>
      </c>
      <c r="C18" s="10" t="s">
        <v>178</v>
      </c>
      <c r="D18" s="18">
        <v>280.03469328095503</v>
      </c>
      <c r="E18" s="10" t="s">
        <v>159</v>
      </c>
      <c r="F18" s="18">
        <v>319.10072686690597</v>
      </c>
      <c r="G18" s="10" t="s">
        <v>178</v>
      </c>
      <c r="H18" s="18">
        <v>274.13906412088699</v>
      </c>
      <c r="I18" s="10" t="s">
        <v>159</v>
      </c>
      <c r="J18" s="18">
        <v>251.61243283866699</v>
      </c>
      <c r="K18" s="10" t="s">
        <v>178</v>
      </c>
      <c r="L18" s="18">
        <v>213.023900242466</v>
      </c>
      <c r="M18" s="10" t="s">
        <v>159</v>
      </c>
      <c r="N18" s="18">
        <v>333.813161473523</v>
      </c>
      <c r="O18" s="10" t="s">
        <v>159</v>
      </c>
      <c r="P18" s="18">
        <v>193.09145202990899</v>
      </c>
      <c r="Q18" s="10" t="s">
        <v>159</v>
      </c>
      <c r="R18" s="18">
        <v>278.47307410501998</v>
      </c>
      <c r="S18" s="10" t="s">
        <v>178</v>
      </c>
    </row>
    <row r="19" spans="1:19" x14ac:dyDescent="0.2">
      <c r="A19" s="12" t="s">
        <v>186</v>
      </c>
      <c r="B19" s="18">
        <v>184.594465143897</v>
      </c>
      <c r="C19" s="10" t="s">
        <v>178</v>
      </c>
      <c r="D19" s="18">
        <v>229.73709945195299</v>
      </c>
      <c r="E19" s="10" t="s">
        <v>178</v>
      </c>
      <c r="F19" s="18">
        <v>269.21423713032499</v>
      </c>
      <c r="G19" s="10" t="s">
        <v>178</v>
      </c>
      <c r="H19" s="18">
        <v>266.63994962714202</v>
      </c>
      <c r="I19" s="10" t="s">
        <v>159</v>
      </c>
      <c r="J19" s="18">
        <v>240.31982293146501</v>
      </c>
      <c r="K19" s="10" t="s">
        <v>178</v>
      </c>
      <c r="L19" s="18">
        <v>213.07247825600899</v>
      </c>
      <c r="M19" s="10" t="s">
        <v>159</v>
      </c>
      <c r="N19" s="18">
        <v>320.70987420441901</v>
      </c>
      <c r="O19" s="10" t="s">
        <v>159</v>
      </c>
      <c r="P19" s="18">
        <v>188.99178627478801</v>
      </c>
      <c r="Q19" s="10" t="s">
        <v>159</v>
      </c>
      <c r="R19" s="18">
        <v>255.57358481502399</v>
      </c>
      <c r="S19" s="10" t="s">
        <v>178</v>
      </c>
    </row>
    <row r="20" spans="1:19" x14ac:dyDescent="0.2">
      <c r="A20" s="12" t="s">
        <v>187</v>
      </c>
      <c r="B20" s="18">
        <v>181.66747157219999</v>
      </c>
      <c r="C20" s="10" t="s">
        <v>178</v>
      </c>
      <c r="D20" s="18">
        <v>286.03922177761302</v>
      </c>
      <c r="E20" s="10" t="s">
        <v>159</v>
      </c>
      <c r="F20" s="18">
        <v>242.76097784495599</v>
      </c>
      <c r="G20" s="10" t="s">
        <v>178</v>
      </c>
      <c r="H20" s="18">
        <v>269.03276952273399</v>
      </c>
      <c r="I20" s="10" t="s">
        <v>159</v>
      </c>
      <c r="J20" s="18">
        <v>244.38373237613601</v>
      </c>
      <c r="K20" s="10" t="s">
        <v>178</v>
      </c>
      <c r="L20" s="18">
        <v>206.738612680453</v>
      </c>
      <c r="M20" s="10" t="s">
        <v>159</v>
      </c>
      <c r="N20" s="18">
        <v>320.35848003672299</v>
      </c>
      <c r="O20" s="10" t="s">
        <v>178</v>
      </c>
      <c r="P20" s="18">
        <v>184.640694783095</v>
      </c>
      <c r="Q20" s="10" t="s">
        <v>159</v>
      </c>
      <c r="R20" s="18">
        <v>273.56811863690598</v>
      </c>
      <c r="S20" s="10" t="s">
        <v>178</v>
      </c>
    </row>
    <row r="21" spans="1:19" x14ac:dyDescent="0.2">
      <c r="A21" s="12" t="s">
        <v>188</v>
      </c>
      <c r="B21" s="18">
        <v>178.01936645452199</v>
      </c>
      <c r="C21" s="10" t="s">
        <v>178</v>
      </c>
      <c r="D21" s="18">
        <v>290.59195594693398</v>
      </c>
      <c r="E21" s="10" t="s">
        <v>159</v>
      </c>
      <c r="F21" s="18">
        <v>255.452810570526</v>
      </c>
      <c r="G21" s="10" t="s">
        <v>178</v>
      </c>
      <c r="H21" s="18">
        <v>279.84684354012302</v>
      </c>
      <c r="I21" s="10" t="s">
        <v>159</v>
      </c>
      <c r="J21" s="18">
        <v>242.92967066522101</v>
      </c>
      <c r="K21" s="10" t="s">
        <v>178</v>
      </c>
      <c r="L21" s="18">
        <v>205.97943668237099</v>
      </c>
      <c r="M21" s="10" t="s">
        <v>159</v>
      </c>
      <c r="N21" s="18">
        <v>333.34699972180903</v>
      </c>
      <c r="O21" s="10" t="s">
        <v>178</v>
      </c>
      <c r="P21" s="18">
        <v>198.08422312116201</v>
      </c>
      <c r="Q21" s="10" t="s">
        <v>159</v>
      </c>
      <c r="R21" s="18">
        <v>281.67785912151101</v>
      </c>
      <c r="S21" s="10" t="s">
        <v>178</v>
      </c>
    </row>
    <row r="22" spans="1:19" x14ac:dyDescent="0.2">
      <c r="A22" s="12" t="s">
        <v>189</v>
      </c>
      <c r="B22" s="18">
        <v>178.108989601568</v>
      </c>
      <c r="C22" s="10" t="s">
        <v>178</v>
      </c>
      <c r="D22" s="18">
        <v>298.67881529762502</v>
      </c>
      <c r="E22" s="10" t="s">
        <v>159</v>
      </c>
      <c r="F22" s="18">
        <v>265.31794072825397</v>
      </c>
      <c r="G22" s="10" t="s">
        <v>178</v>
      </c>
      <c r="H22" s="18">
        <v>284.57037168462602</v>
      </c>
      <c r="I22" s="10" t="s">
        <v>159</v>
      </c>
      <c r="J22" s="18">
        <v>235.058053903097</v>
      </c>
      <c r="K22" s="10" t="s">
        <v>178</v>
      </c>
      <c r="L22" s="18">
        <v>200.837662852661</v>
      </c>
      <c r="M22" s="10" t="s">
        <v>159</v>
      </c>
      <c r="N22" s="18">
        <v>326.04781167360801</v>
      </c>
      <c r="O22" s="10" t="s">
        <v>178</v>
      </c>
      <c r="P22" s="18">
        <v>201.67185376249</v>
      </c>
      <c r="Q22" s="10" t="s">
        <v>159</v>
      </c>
      <c r="R22" s="18">
        <v>283.14014885922097</v>
      </c>
      <c r="S22" s="10" t="s">
        <v>178</v>
      </c>
    </row>
    <row r="23" spans="1:19" x14ac:dyDescent="0.2">
      <c r="A23" s="12" t="s">
        <v>190</v>
      </c>
      <c r="B23" s="18">
        <v>168.56068157954201</v>
      </c>
      <c r="C23" s="10" t="s">
        <v>178</v>
      </c>
      <c r="D23" s="18">
        <v>300.26594277281703</v>
      </c>
      <c r="E23" s="10" t="s">
        <v>159</v>
      </c>
      <c r="F23" s="18">
        <v>285.49874657429399</v>
      </c>
      <c r="G23" s="10" t="s">
        <v>178</v>
      </c>
      <c r="H23" s="18">
        <v>281.25466433579101</v>
      </c>
      <c r="I23" s="10" t="s">
        <v>159</v>
      </c>
      <c r="J23" s="18">
        <v>288.797216854201</v>
      </c>
      <c r="K23" s="10" t="s">
        <v>159</v>
      </c>
      <c r="L23" s="18">
        <v>199.90640458279199</v>
      </c>
      <c r="M23" s="10" t="s">
        <v>159</v>
      </c>
      <c r="N23" s="18">
        <v>320.70832424389801</v>
      </c>
      <c r="O23" s="10" t="s">
        <v>178</v>
      </c>
      <c r="P23" s="18">
        <v>207.20400132381499</v>
      </c>
      <c r="Q23" s="10" t="s">
        <v>159</v>
      </c>
      <c r="R23" s="18">
        <v>286.26561557296901</v>
      </c>
      <c r="S23" s="10" t="s">
        <v>178</v>
      </c>
    </row>
    <row r="24" spans="1:19" x14ac:dyDescent="0.2">
      <c r="A24" s="12" t="s">
        <v>191</v>
      </c>
      <c r="B24" s="18">
        <v>162.89612013380199</v>
      </c>
      <c r="C24" s="10" t="s">
        <v>159</v>
      </c>
      <c r="D24" s="18">
        <v>326.07361735724498</v>
      </c>
      <c r="E24" s="10" t="s">
        <v>159</v>
      </c>
      <c r="F24" s="18">
        <v>322.171167421463</v>
      </c>
      <c r="G24" s="10" t="s">
        <v>178</v>
      </c>
      <c r="H24" s="18">
        <v>295.23236332801201</v>
      </c>
      <c r="I24" s="10" t="s">
        <v>159</v>
      </c>
      <c r="J24" s="18">
        <v>285.95582193182099</v>
      </c>
      <c r="K24" s="10" t="s">
        <v>159</v>
      </c>
      <c r="L24" s="18">
        <v>200.734092177657</v>
      </c>
      <c r="M24" s="10" t="s">
        <v>159</v>
      </c>
      <c r="N24" s="18">
        <v>335.70597133318103</v>
      </c>
      <c r="O24" s="10" t="s">
        <v>178</v>
      </c>
      <c r="P24" s="18">
        <v>202.17256778334001</v>
      </c>
      <c r="Q24" s="10" t="s">
        <v>159</v>
      </c>
      <c r="R24" s="18">
        <v>300.76915355718597</v>
      </c>
      <c r="S24" s="10" t="s">
        <v>178</v>
      </c>
    </row>
    <row r="25" spans="1:19" x14ac:dyDescent="0.2">
      <c r="A25" s="12" t="s">
        <v>193</v>
      </c>
      <c r="B25" s="18">
        <v>161.03184391768801</v>
      </c>
      <c r="C25" s="10" t="s">
        <v>159</v>
      </c>
      <c r="D25" s="18">
        <v>349.67865896763999</v>
      </c>
      <c r="E25" s="10" t="s">
        <v>159</v>
      </c>
      <c r="F25" s="18">
        <v>420.64319753866999</v>
      </c>
      <c r="G25" s="10" t="s">
        <v>178</v>
      </c>
      <c r="H25" s="18">
        <v>306.71513360709503</v>
      </c>
      <c r="I25" s="10" t="s">
        <v>159</v>
      </c>
      <c r="J25" s="18">
        <v>283.33675370042101</v>
      </c>
      <c r="K25" s="10" t="s">
        <v>159</v>
      </c>
      <c r="L25" s="18">
        <v>203.470392923975</v>
      </c>
      <c r="M25" s="10" t="s">
        <v>159</v>
      </c>
      <c r="N25" s="18">
        <v>342.566598263814</v>
      </c>
      <c r="O25" s="10" t="s">
        <v>178</v>
      </c>
      <c r="P25" s="18">
        <v>176.901612049454</v>
      </c>
      <c r="Q25" s="10" t="s">
        <v>159</v>
      </c>
      <c r="R25" s="18">
        <v>310.66777758885303</v>
      </c>
      <c r="S25" s="10" t="s">
        <v>178</v>
      </c>
    </row>
    <row r="26" spans="1:19" x14ac:dyDescent="0.2">
      <c r="A26" s="12" t="s">
        <v>194</v>
      </c>
      <c r="B26" s="18">
        <v>156.218483434658</v>
      </c>
      <c r="C26" s="10" t="s">
        <v>159</v>
      </c>
      <c r="D26" s="18">
        <v>350.64962890492501</v>
      </c>
      <c r="E26" s="10" t="s">
        <v>159</v>
      </c>
      <c r="F26" s="18">
        <v>411.67000498161201</v>
      </c>
      <c r="G26" s="10" t="s">
        <v>178</v>
      </c>
      <c r="H26" s="18">
        <v>301.38052521241798</v>
      </c>
      <c r="I26" s="10" t="s">
        <v>159</v>
      </c>
      <c r="J26" s="18">
        <v>263.74674489379697</v>
      </c>
      <c r="K26" s="10" t="s">
        <v>159</v>
      </c>
      <c r="L26" s="18">
        <v>192.24082782734399</v>
      </c>
      <c r="M26" s="10" t="s">
        <v>159</v>
      </c>
      <c r="N26" s="18">
        <v>325.64233473566702</v>
      </c>
      <c r="O26" s="10" t="s">
        <v>178</v>
      </c>
      <c r="P26" s="18">
        <v>165.76227599146</v>
      </c>
      <c r="Q26" s="10" t="s">
        <v>159</v>
      </c>
      <c r="R26" s="18">
        <v>302.736231675748</v>
      </c>
      <c r="S26" s="10" t="s">
        <v>178</v>
      </c>
    </row>
    <row r="27" spans="1:19" x14ac:dyDescent="0.2">
      <c r="A27" s="12" t="s">
        <v>196</v>
      </c>
      <c r="B27" s="18">
        <v>149.38040768441101</v>
      </c>
      <c r="C27" s="10" t="s">
        <v>159</v>
      </c>
      <c r="D27" s="18">
        <v>360.815897926498</v>
      </c>
      <c r="E27" s="10" t="s">
        <v>159</v>
      </c>
      <c r="F27" s="18">
        <v>467.99598491630701</v>
      </c>
      <c r="G27" s="10" t="s">
        <v>159</v>
      </c>
      <c r="H27" s="18">
        <v>309.29020039352298</v>
      </c>
      <c r="I27" s="10" t="s">
        <v>159</v>
      </c>
      <c r="J27" s="18">
        <v>263.35132421420798</v>
      </c>
      <c r="K27" s="10" t="s">
        <v>159</v>
      </c>
      <c r="L27" s="18">
        <v>183.78448147339799</v>
      </c>
      <c r="M27" s="10" t="s">
        <v>159</v>
      </c>
      <c r="N27" s="18">
        <v>332.44431534566201</v>
      </c>
      <c r="O27" s="10" t="s">
        <v>178</v>
      </c>
      <c r="P27" s="18">
        <v>158.552653426272</v>
      </c>
      <c r="Q27" s="10" t="s">
        <v>159</v>
      </c>
      <c r="R27" s="18">
        <v>308.80994183715399</v>
      </c>
      <c r="S27" s="10" t="s">
        <v>178</v>
      </c>
    </row>
    <row r="28" spans="1:19" x14ac:dyDescent="0.2">
      <c r="A28" s="12" t="s">
        <v>197</v>
      </c>
      <c r="B28" s="18">
        <v>153.874781542053</v>
      </c>
      <c r="C28" s="10" t="s">
        <v>159</v>
      </c>
      <c r="D28" s="18">
        <v>382.43237624959198</v>
      </c>
      <c r="E28" s="10" t="s">
        <v>159</v>
      </c>
      <c r="F28" s="18">
        <v>481.11384875883198</v>
      </c>
      <c r="G28" s="10" t="s">
        <v>159</v>
      </c>
      <c r="H28" s="18">
        <v>326.88892136977898</v>
      </c>
      <c r="I28" s="10" t="s">
        <v>159</v>
      </c>
      <c r="J28" s="18">
        <v>269.72320071099398</v>
      </c>
      <c r="K28" s="10" t="s">
        <v>159</v>
      </c>
      <c r="L28" s="18">
        <v>194.61061508803201</v>
      </c>
      <c r="M28" s="10" t="s">
        <v>159</v>
      </c>
      <c r="N28" s="18">
        <v>347.64849531995401</v>
      </c>
      <c r="O28" s="10" t="s">
        <v>178</v>
      </c>
      <c r="P28" s="18">
        <v>168.17141011235799</v>
      </c>
      <c r="Q28" s="10" t="s">
        <v>159</v>
      </c>
      <c r="R28" s="18">
        <v>324.97055955644203</v>
      </c>
      <c r="S28" s="10" t="s">
        <v>178</v>
      </c>
    </row>
    <row r="29" spans="1:19" x14ac:dyDescent="0.2">
      <c r="A29" s="12" t="s">
        <v>198</v>
      </c>
      <c r="B29" s="18">
        <v>128.51565623886799</v>
      </c>
      <c r="C29" s="10" t="s">
        <v>159</v>
      </c>
      <c r="D29" s="18">
        <v>325.36659579757998</v>
      </c>
      <c r="E29" s="10" t="s">
        <v>159</v>
      </c>
      <c r="F29" s="18">
        <v>370.65948491697202</v>
      </c>
      <c r="G29" s="10" t="s">
        <v>159</v>
      </c>
      <c r="H29" s="18">
        <v>268.251890871331</v>
      </c>
      <c r="I29" s="10" t="s">
        <v>159</v>
      </c>
      <c r="J29" s="18">
        <v>216.01904613832599</v>
      </c>
      <c r="K29" s="10" t="s">
        <v>159</v>
      </c>
      <c r="L29" s="18">
        <v>179.737000751003</v>
      </c>
      <c r="M29" s="10" t="s">
        <v>159</v>
      </c>
      <c r="N29" s="18">
        <v>274.80145064526198</v>
      </c>
      <c r="O29" s="10" t="s">
        <v>178</v>
      </c>
      <c r="P29" s="18">
        <v>160.513979948545</v>
      </c>
      <c r="Q29" s="10" t="s">
        <v>159</v>
      </c>
      <c r="R29" s="18">
        <v>269.68497582007399</v>
      </c>
      <c r="S29" s="10" t="s">
        <v>178</v>
      </c>
    </row>
    <row r="30" spans="1:19" x14ac:dyDescent="0.2">
      <c r="A30" s="12" t="s">
        <v>199</v>
      </c>
      <c r="B30" s="18">
        <v>150.91183704043399</v>
      </c>
      <c r="C30" s="10" t="s">
        <v>159</v>
      </c>
      <c r="D30" s="18">
        <v>376.57786270900402</v>
      </c>
      <c r="E30" s="10" t="s">
        <v>159</v>
      </c>
      <c r="F30" s="18">
        <v>496.58841839399901</v>
      </c>
      <c r="G30" s="10" t="s">
        <v>159</v>
      </c>
      <c r="H30" s="18">
        <v>375.97833051560599</v>
      </c>
      <c r="I30" s="10" t="s">
        <v>159</v>
      </c>
      <c r="J30" s="18">
        <v>286.787044455417</v>
      </c>
      <c r="K30" s="10" t="s">
        <v>159</v>
      </c>
      <c r="L30" s="18">
        <v>207.20877393613799</v>
      </c>
      <c r="M30" s="10" t="s">
        <v>159</v>
      </c>
      <c r="N30" s="18">
        <v>235.806625372996</v>
      </c>
      <c r="O30" s="10" t="s">
        <v>178</v>
      </c>
      <c r="P30" s="18">
        <v>174.28136312096399</v>
      </c>
      <c r="Q30" s="10" t="s">
        <v>159</v>
      </c>
      <c r="R30" s="18">
        <v>305.76443830067302</v>
      </c>
      <c r="S30" s="10" t="s">
        <v>178</v>
      </c>
    </row>
    <row r="31" spans="1:19" x14ac:dyDescent="0.2">
      <c r="A31" s="12" t="s">
        <v>200</v>
      </c>
      <c r="B31" s="18">
        <v>152.213665770235</v>
      </c>
      <c r="C31" s="10" t="s">
        <v>159</v>
      </c>
      <c r="D31" s="18">
        <v>378.91898482629801</v>
      </c>
      <c r="E31" s="10" t="s">
        <v>159</v>
      </c>
      <c r="F31" s="18">
        <v>435.68844690649399</v>
      </c>
      <c r="G31" s="10" t="s">
        <v>159</v>
      </c>
      <c r="H31" s="18">
        <v>370.10867219748599</v>
      </c>
      <c r="I31" s="10" t="s">
        <v>159</v>
      </c>
      <c r="J31" s="18">
        <v>334.18002039363</v>
      </c>
      <c r="K31" s="10" t="s">
        <v>159</v>
      </c>
      <c r="L31" s="18">
        <v>208.92809634352901</v>
      </c>
      <c r="M31" s="10" t="s">
        <v>159</v>
      </c>
      <c r="N31" s="18">
        <v>307.35726080543202</v>
      </c>
      <c r="O31" s="10" t="s">
        <v>178</v>
      </c>
      <c r="P31" s="18">
        <v>174.23189322265799</v>
      </c>
      <c r="Q31" s="10" t="s">
        <v>159</v>
      </c>
      <c r="R31" s="18">
        <v>326.52922926426498</v>
      </c>
      <c r="S31" s="10" t="s">
        <v>178</v>
      </c>
    </row>
    <row r="32" spans="1:19" x14ac:dyDescent="0.2">
      <c r="A32" s="15" t="s">
        <v>201</v>
      </c>
      <c r="B32" s="19">
        <v>172.81996744468299</v>
      </c>
      <c r="C32" s="14" t="s">
        <v>159</v>
      </c>
      <c r="D32" s="19">
        <v>461.48976549582102</v>
      </c>
      <c r="E32" s="14" t="s">
        <v>159</v>
      </c>
      <c r="F32" s="19">
        <v>468.14431441167699</v>
      </c>
      <c r="G32" s="14" t="s">
        <v>159</v>
      </c>
      <c r="H32" s="19">
        <v>405.653294919139</v>
      </c>
      <c r="I32" s="14" t="s">
        <v>159</v>
      </c>
      <c r="J32" s="19">
        <v>367.12653404685</v>
      </c>
      <c r="K32" s="14" t="s">
        <v>159</v>
      </c>
      <c r="L32" s="19">
        <v>215.512368149389</v>
      </c>
      <c r="M32" s="14" t="s">
        <v>159</v>
      </c>
      <c r="N32" s="19">
        <v>383.16923365030198</v>
      </c>
      <c r="O32" s="14" t="s">
        <v>178</v>
      </c>
      <c r="P32" s="19">
        <v>185.883117394755</v>
      </c>
      <c r="Q32" s="14" t="s">
        <v>159</v>
      </c>
      <c r="R32" s="19">
        <v>383.41425033079599</v>
      </c>
      <c r="S32" s="14" t="s">
        <v>178</v>
      </c>
    </row>
    <row r="34" spans="1:2" x14ac:dyDescent="0.2">
      <c r="A34" s="16" t="s">
        <v>202</v>
      </c>
      <c r="B34" s="16" t="s">
        <v>231</v>
      </c>
    </row>
    <row r="37" spans="1:2" x14ac:dyDescent="0.2">
      <c r="B37" s="16" t="s">
        <v>208</v>
      </c>
    </row>
    <row r="40" spans="1:2" x14ac:dyDescent="0.2">
      <c r="A40" s="17" t="str">
        <f>HYPERLINK("#'GAMING 12'!A2", "&lt;&lt;&lt; Previous table")</f>
        <v>&lt;&lt;&lt; Previous table</v>
      </c>
    </row>
    <row r="41" spans="1:2" x14ac:dyDescent="0.2">
      <c r="A41" s="17" t="str">
        <f>HYPERLINK("#'GAMING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HYPERLINK("#'INDEX'!B109", "Link to index")</f>
        <v>Link to index</v>
      </c>
    </row>
    <row r="2" spans="1:19" ht="15.75" customHeight="1" x14ac:dyDescent="0.2">
      <c r="A2" s="25" t="s">
        <v>415</v>
      </c>
      <c r="B2" s="24"/>
      <c r="C2" s="24"/>
      <c r="D2" s="24"/>
      <c r="E2" s="24"/>
      <c r="F2" s="24"/>
      <c r="G2" s="24"/>
      <c r="H2" s="24"/>
      <c r="I2" s="24"/>
      <c r="J2" s="24"/>
      <c r="K2" s="24"/>
      <c r="L2" s="24"/>
      <c r="M2" s="24"/>
      <c r="N2" s="24"/>
      <c r="O2" s="24"/>
      <c r="P2" s="24"/>
      <c r="Q2" s="24"/>
      <c r="R2" s="24"/>
      <c r="S2" s="24"/>
    </row>
    <row r="3" spans="1:19" ht="15.75" customHeight="1" x14ac:dyDescent="0.2">
      <c r="A3" s="25" t="s">
        <v>127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277.10401510652002</v>
      </c>
      <c r="C7" s="10" t="s">
        <v>178</v>
      </c>
      <c r="D7" s="18">
        <v>163.09159023430601</v>
      </c>
      <c r="E7" s="10" t="s">
        <v>178</v>
      </c>
      <c r="F7" s="18">
        <v>360.49476720798799</v>
      </c>
      <c r="G7" s="10" t="s">
        <v>178</v>
      </c>
      <c r="H7" s="18">
        <v>354.23080386736501</v>
      </c>
      <c r="I7" s="10" t="s">
        <v>159</v>
      </c>
      <c r="J7" s="18">
        <v>315.96247839261599</v>
      </c>
      <c r="K7" s="10" t="s">
        <v>178</v>
      </c>
      <c r="L7" s="18">
        <v>301.54529397263298</v>
      </c>
      <c r="M7" s="10" t="s">
        <v>159</v>
      </c>
      <c r="N7" s="18">
        <v>261.66228589939402</v>
      </c>
      <c r="O7" s="10" t="s">
        <v>178</v>
      </c>
      <c r="P7" s="18">
        <v>264.21690403761698</v>
      </c>
      <c r="Q7" s="10" t="s">
        <v>159</v>
      </c>
      <c r="R7" s="18">
        <v>251.67337704389001</v>
      </c>
      <c r="S7" s="10" t="s">
        <v>178</v>
      </c>
    </row>
    <row r="8" spans="1:19" x14ac:dyDescent="0.2">
      <c r="A8" s="12" t="s">
        <v>171</v>
      </c>
      <c r="B8" s="18">
        <v>304.74523681682399</v>
      </c>
      <c r="C8" s="10" t="s">
        <v>178</v>
      </c>
      <c r="D8" s="18">
        <v>509.29181760936598</v>
      </c>
      <c r="E8" s="10" t="s">
        <v>159</v>
      </c>
      <c r="F8" s="18">
        <v>377.72523634503</v>
      </c>
      <c r="G8" s="10" t="s">
        <v>178</v>
      </c>
      <c r="H8" s="18">
        <v>408.38799897762101</v>
      </c>
      <c r="I8" s="10" t="s">
        <v>159</v>
      </c>
      <c r="J8" s="18">
        <v>363.20442101422702</v>
      </c>
      <c r="K8" s="10" t="s">
        <v>178</v>
      </c>
      <c r="L8" s="18">
        <v>327.854021048883</v>
      </c>
      <c r="M8" s="10" t="s">
        <v>159</v>
      </c>
      <c r="N8" s="18">
        <v>249.09527387801799</v>
      </c>
      <c r="O8" s="10" t="s">
        <v>178</v>
      </c>
      <c r="P8" s="18">
        <v>241.998572702171</v>
      </c>
      <c r="Q8" s="10" t="s">
        <v>159</v>
      </c>
      <c r="R8" s="18">
        <v>379.02042486343498</v>
      </c>
      <c r="S8" s="10" t="s">
        <v>178</v>
      </c>
    </row>
    <row r="9" spans="1:19" x14ac:dyDescent="0.2">
      <c r="A9" s="12" t="s">
        <v>172</v>
      </c>
      <c r="B9" s="18">
        <v>347.83707035947498</v>
      </c>
      <c r="C9" s="10" t="s">
        <v>178</v>
      </c>
      <c r="D9" s="18">
        <v>530.22189002655898</v>
      </c>
      <c r="E9" s="10" t="s">
        <v>159</v>
      </c>
      <c r="F9" s="18">
        <v>409.10814071446902</v>
      </c>
      <c r="G9" s="10" t="s">
        <v>178</v>
      </c>
      <c r="H9" s="18">
        <v>437.42398072369798</v>
      </c>
      <c r="I9" s="10" t="s">
        <v>159</v>
      </c>
      <c r="J9" s="18">
        <v>384.90638605294998</v>
      </c>
      <c r="K9" s="10" t="s">
        <v>178</v>
      </c>
      <c r="L9" s="18">
        <v>362.43188020778098</v>
      </c>
      <c r="M9" s="10" t="s">
        <v>159</v>
      </c>
      <c r="N9" s="18">
        <v>239.942509317331</v>
      </c>
      <c r="O9" s="10" t="s">
        <v>178</v>
      </c>
      <c r="P9" s="18">
        <v>230.51356083099401</v>
      </c>
      <c r="Q9" s="10" t="s">
        <v>159</v>
      </c>
      <c r="R9" s="18">
        <v>391.63764539048799</v>
      </c>
      <c r="S9" s="10" t="s">
        <v>178</v>
      </c>
    </row>
    <row r="10" spans="1:19" x14ac:dyDescent="0.2">
      <c r="A10" s="12" t="s">
        <v>173</v>
      </c>
      <c r="B10" s="18">
        <v>237.04856639461499</v>
      </c>
      <c r="C10" s="10" t="s">
        <v>178</v>
      </c>
      <c r="D10" s="18">
        <v>373.13544322808201</v>
      </c>
      <c r="E10" s="10" t="s">
        <v>159</v>
      </c>
      <c r="F10" s="18">
        <v>297.91283161504299</v>
      </c>
      <c r="G10" s="10" t="s">
        <v>178</v>
      </c>
      <c r="H10" s="18">
        <v>332.19346134451899</v>
      </c>
      <c r="I10" s="10" t="s">
        <v>159</v>
      </c>
      <c r="J10" s="18">
        <v>317.23554377120098</v>
      </c>
      <c r="K10" s="10" t="s">
        <v>178</v>
      </c>
      <c r="L10" s="18">
        <v>324.57787470969998</v>
      </c>
      <c r="M10" s="10" t="s">
        <v>159</v>
      </c>
      <c r="N10" s="18">
        <v>189.25640744853999</v>
      </c>
      <c r="O10" s="10" t="s">
        <v>178</v>
      </c>
      <c r="P10" s="18">
        <v>224.31621964926799</v>
      </c>
      <c r="Q10" s="10" t="s">
        <v>159</v>
      </c>
      <c r="R10" s="18">
        <v>296.585483887718</v>
      </c>
      <c r="S10" s="10" t="s">
        <v>178</v>
      </c>
    </row>
    <row r="11" spans="1:19" x14ac:dyDescent="0.2">
      <c r="A11" s="12" t="s">
        <v>174</v>
      </c>
      <c r="B11" s="18">
        <v>212.006282268993</v>
      </c>
      <c r="C11" s="10" t="s">
        <v>178</v>
      </c>
      <c r="D11" s="18">
        <v>373.97547512575602</v>
      </c>
      <c r="E11" s="10" t="s">
        <v>159</v>
      </c>
      <c r="F11" s="18">
        <v>316.69231598774599</v>
      </c>
      <c r="G11" s="10" t="s">
        <v>178</v>
      </c>
      <c r="H11" s="18">
        <v>345.76706021641098</v>
      </c>
      <c r="I11" s="10" t="s">
        <v>159</v>
      </c>
      <c r="J11" s="18">
        <v>343.84986560755601</v>
      </c>
      <c r="K11" s="10" t="s">
        <v>178</v>
      </c>
      <c r="L11" s="18">
        <v>312.87256138044103</v>
      </c>
      <c r="M11" s="10" t="s">
        <v>159</v>
      </c>
      <c r="N11" s="18">
        <v>175.10499356903699</v>
      </c>
      <c r="O11" s="10" t="s">
        <v>178</v>
      </c>
      <c r="P11" s="18">
        <v>217.165046092202</v>
      </c>
      <c r="Q11" s="10" t="s">
        <v>159</v>
      </c>
      <c r="R11" s="18">
        <v>296.70919700283002</v>
      </c>
      <c r="S11" s="10" t="s">
        <v>178</v>
      </c>
    </row>
    <row r="12" spans="1:19" x14ac:dyDescent="0.2">
      <c r="A12" s="12" t="s">
        <v>175</v>
      </c>
      <c r="B12" s="18">
        <v>306.818354908559</v>
      </c>
      <c r="C12" s="10" t="s">
        <v>178</v>
      </c>
      <c r="D12" s="18">
        <v>377.36660320202799</v>
      </c>
      <c r="E12" s="10" t="s">
        <v>159</v>
      </c>
      <c r="F12" s="18">
        <v>317.40269784730299</v>
      </c>
      <c r="G12" s="10" t="s">
        <v>178</v>
      </c>
      <c r="H12" s="18">
        <v>366.88605420149798</v>
      </c>
      <c r="I12" s="10" t="s">
        <v>159</v>
      </c>
      <c r="J12" s="18">
        <v>379.398868364522</v>
      </c>
      <c r="K12" s="10" t="s">
        <v>178</v>
      </c>
      <c r="L12" s="18">
        <v>331.42443989130601</v>
      </c>
      <c r="M12" s="10" t="s">
        <v>159</v>
      </c>
      <c r="N12" s="18">
        <v>180.55702036881101</v>
      </c>
      <c r="O12" s="10" t="s">
        <v>178</v>
      </c>
      <c r="P12" s="18">
        <v>211.27485994321799</v>
      </c>
      <c r="Q12" s="10" t="s">
        <v>159</v>
      </c>
      <c r="R12" s="18">
        <v>307.36478035609298</v>
      </c>
      <c r="S12" s="10" t="s">
        <v>178</v>
      </c>
    </row>
    <row r="13" spans="1:19" x14ac:dyDescent="0.2">
      <c r="A13" s="12" t="s">
        <v>179</v>
      </c>
      <c r="B13" s="18">
        <v>329.218401536356</v>
      </c>
      <c r="C13" s="10" t="s">
        <v>178</v>
      </c>
      <c r="D13" s="18">
        <v>382.14694373432502</v>
      </c>
      <c r="E13" s="10" t="s">
        <v>159</v>
      </c>
      <c r="F13" s="18">
        <v>334.44801247200797</v>
      </c>
      <c r="G13" s="10" t="s">
        <v>178</v>
      </c>
      <c r="H13" s="18">
        <v>399.12828955775399</v>
      </c>
      <c r="I13" s="10" t="s">
        <v>159</v>
      </c>
      <c r="J13" s="18">
        <v>420.13213494794797</v>
      </c>
      <c r="K13" s="10" t="s">
        <v>178</v>
      </c>
      <c r="L13" s="18">
        <v>346.18791384672397</v>
      </c>
      <c r="M13" s="10" t="s">
        <v>159</v>
      </c>
      <c r="N13" s="18">
        <v>178.11443090253101</v>
      </c>
      <c r="O13" s="10" t="s">
        <v>178</v>
      </c>
      <c r="P13" s="18">
        <v>219.192872193998</v>
      </c>
      <c r="Q13" s="10" t="s">
        <v>159</v>
      </c>
      <c r="R13" s="18">
        <v>319.24454022303598</v>
      </c>
      <c r="S13" s="10" t="s">
        <v>178</v>
      </c>
    </row>
    <row r="14" spans="1:19" x14ac:dyDescent="0.2">
      <c r="A14" s="12" t="s">
        <v>180</v>
      </c>
      <c r="B14" s="18">
        <v>305.83233862959298</v>
      </c>
      <c r="C14" s="10" t="s">
        <v>178</v>
      </c>
      <c r="D14" s="18">
        <v>409.11821521282201</v>
      </c>
      <c r="E14" s="10" t="s">
        <v>159</v>
      </c>
      <c r="F14" s="18">
        <v>382.65877139364301</v>
      </c>
      <c r="G14" s="10" t="s">
        <v>178</v>
      </c>
      <c r="H14" s="18">
        <v>422.843713788429</v>
      </c>
      <c r="I14" s="10" t="s">
        <v>159</v>
      </c>
      <c r="J14" s="18">
        <v>425.26787416603099</v>
      </c>
      <c r="K14" s="10" t="s">
        <v>178</v>
      </c>
      <c r="L14" s="18">
        <v>344.17998548407098</v>
      </c>
      <c r="M14" s="10" t="s">
        <v>159</v>
      </c>
      <c r="N14" s="18">
        <v>174.53781362562199</v>
      </c>
      <c r="O14" s="10" t="s">
        <v>178</v>
      </c>
      <c r="P14" s="18">
        <v>227.79120680562301</v>
      </c>
      <c r="Q14" s="10" t="s">
        <v>159</v>
      </c>
      <c r="R14" s="18">
        <v>333.07909161014499</v>
      </c>
      <c r="S14" s="10" t="s">
        <v>178</v>
      </c>
    </row>
    <row r="15" spans="1:19" x14ac:dyDescent="0.2">
      <c r="A15" s="12" t="s">
        <v>181</v>
      </c>
      <c r="B15" s="18">
        <v>281.34485897894001</v>
      </c>
      <c r="C15" s="10" t="s">
        <v>178</v>
      </c>
      <c r="D15" s="18">
        <v>423.315753319348</v>
      </c>
      <c r="E15" s="10" t="s">
        <v>159</v>
      </c>
      <c r="F15" s="18">
        <v>454.30533029621301</v>
      </c>
      <c r="G15" s="10" t="s">
        <v>178</v>
      </c>
      <c r="H15" s="18">
        <v>420.48372766886598</v>
      </c>
      <c r="I15" s="10" t="s">
        <v>159</v>
      </c>
      <c r="J15" s="18">
        <v>408.03248528336599</v>
      </c>
      <c r="K15" s="10" t="s">
        <v>178</v>
      </c>
      <c r="L15" s="18">
        <v>316.30448276586998</v>
      </c>
      <c r="M15" s="10" t="s">
        <v>159</v>
      </c>
      <c r="N15" s="18">
        <v>497.59912921638602</v>
      </c>
      <c r="O15" s="10" t="s">
        <v>159</v>
      </c>
      <c r="P15" s="18">
        <v>228.544190565538</v>
      </c>
      <c r="Q15" s="10" t="s">
        <v>159</v>
      </c>
      <c r="R15" s="18">
        <v>416.10145445033498</v>
      </c>
      <c r="S15" s="10" t="s">
        <v>178</v>
      </c>
    </row>
    <row r="16" spans="1:19" x14ac:dyDescent="0.2">
      <c r="A16" s="12" t="s">
        <v>182</v>
      </c>
      <c r="B16" s="18">
        <v>271.77866256640499</v>
      </c>
      <c r="C16" s="10" t="s">
        <v>178</v>
      </c>
      <c r="D16" s="18">
        <v>440.31515299572601</v>
      </c>
      <c r="E16" s="10" t="s">
        <v>159</v>
      </c>
      <c r="F16" s="18">
        <v>470.37529100435103</v>
      </c>
      <c r="G16" s="10" t="s">
        <v>178</v>
      </c>
      <c r="H16" s="18">
        <v>385.14927177285102</v>
      </c>
      <c r="I16" s="10" t="s">
        <v>159</v>
      </c>
      <c r="J16" s="18">
        <v>418.56666643222798</v>
      </c>
      <c r="K16" s="10" t="s">
        <v>178</v>
      </c>
      <c r="L16" s="18">
        <v>330.12228863274999</v>
      </c>
      <c r="M16" s="10" t="s">
        <v>159</v>
      </c>
      <c r="N16" s="18">
        <v>489.71267289475401</v>
      </c>
      <c r="O16" s="10" t="s">
        <v>159</v>
      </c>
      <c r="P16" s="18">
        <v>253.135214044088</v>
      </c>
      <c r="Q16" s="10" t="s">
        <v>159</v>
      </c>
      <c r="R16" s="18">
        <v>416.35187253337</v>
      </c>
      <c r="S16" s="10" t="s">
        <v>178</v>
      </c>
    </row>
    <row r="17" spans="1:19" x14ac:dyDescent="0.2">
      <c r="A17" s="12" t="s">
        <v>183</v>
      </c>
      <c r="B17" s="18">
        <v>276.21975213832201</v>
      </c>
      <c r="C17" s="10" t="s">
        <v>178</v>
      </c>
      <c r="D17" s="18">
        <v>386.87139103766998</v>
      </c>
      <c r="E17" s="10" t="s">
        <v>159</v>
      </c>
      <c r="F17" s="18">
        <v>482.31245213959301</v>
      </c>
      <c r="G17" s="10" t="s">
        <v>178</v>
      </c>
      <c r="H17" s="18">
        <v>391.93775073165699</v>
      </c>
      <c r="I17" s="10" t="s">
        <v>159</v>
      </c>
      <c r="J17" s="18">
        <v>374.88994138550902</v>
      </c>
      <c r="K17" s="10" t="s">
        <v>178</v>
      </c>
      <c r="L17" s="18">
        <v>311.65836010808101</v>
      </c>
      <c r="M17" s="10" t="s">
        <v>159</v>
      </c>
      <c r="N17" s="18">
        <v>478.65772773557802</v>
      </c>
      <c r="O17" s="10" t="s">
        <v>159</v>
      </c>
      <c r="P17" s="18">
        <v>260.41878702218099</v>
      </c>
      <c r="Q17" s="10" t="s">
        <v>159</v>
      </c>
      <c r="R17" s="18">
        <v>394.34253517069698</v>
      </c>
      <c r="S17" s="10" t="s">
        <v>178</v>
      </c>
    </row>
    <row r="18" spans="1:19" x14ac:dyDescent="0.2">
      <c r="A18" s="12" t="s">
        <v>185</v>
      </c>
      <c r="B18" s="18">
        <v>261.20134598164299</v>
      </c>
      <c r="C18" s="10" t="s">
        <v>178</v>
      </c>
      <c r="D18" s="18">
        <v>397.37104424532998</v>
      </c>
      <c r="E18" s="10" t="s">
        <v>159</v>
      </c>
      <c r="F18" s="18">
        <v>452.80599903144099</v>
      </c>
      <c r="G18" s="10" t="s">
        <v>178</v>
      </c>
      <c r="H18" s="18">
        <v>389.00510826657199</v>
      </c>
      <c r="I18" s="10" t="s">
        <v>159</v>
      </c>
      <c r="J18" s="18">
        <v>357.03967251620799</v>
      </c>
      <c r="K18" s="10" t="s">
        <v>178</v>
      </c>
      <c r="L18" s="18">
        <v>302.28229472851001</v>
      </c>
      <c r="M18" s="10" t="s">
        <v>159</v>
      </c>
      <c r="N18" s="18">
        <v>473.68303906718</v>
      </c>
      <c r="O18" s="10" t="s">
        <v>159</v>
      </c>
      <c r="P18" s="18">
        <v>273.99802156295999</v>
      </c>
      <c r="Q18" s="10" t="s">
        <v>159</v>
      </c>
      <c r="R18" s="18">
        <v>395.15509651619499</v>
      </c>
      <c r="S18" s="10" t="s">
        <v>178</v>
      </c>
    </row>
    <row r="19" spans="1:19" x14ac:dyDescent="0.2">
      <c r="A19" s="12" t="s">
        <v>186</v>
      </c>
      <c r="B19" s="18">
        <v>255.86194852223599</v>
      </c>
      <c r="C19" s="10" t="s">
        <v>178</v>
      </c>
      <c r="D19" s="18">
        <v>318.433068227707</v>
      </c>
      <c r="E19" s="10" t="s">
        <v>178</v>
      </c>
      <c r="F19" s="18">
        <v>373.15137931355099</v>
      </c>
      <c r="G19" s="10" t="s">
        <v>178</v>
      </c>
      <c r="H19" s="18">
        <v>369.583221318634</v>
      </c>
      <c r="I19" s="10" t="s">
        <v>159</v>
      </c>
      <c r="J19" s="18">
        <v>333.10152672146103</v>
      </c>
      <c r="K19" s="10" t="s">
        <v>178</v>
      </c>
      <c r="L19" s="18">
        <v>295.33463758269602</v>
      </c>
      <c r="M19" s="10" t="s">
        <v>159</v>
      </c>
      <c r="N19" s="18">
        <v>444.52824335929</v>
      </c>
      <c r="O19" s="10" t="s">
        <v>159</v>
      </c>
      <c r="P19" s="18">
        <v>261.95696958340898</v>
      </c>
      <c r="Q19" s="10" t="s">
        <v>159</v>
      </c>
      <c r="R19" s="18">
        <v>354.24439920563401</v>
      </c>
      <c r="S19" s="10" t="s">
        <v>178</v>
      </c>
    </row>
    <row r="20" spans="1:19" x14ac:dyDescent="0.2">
      <c r="A20" s="12" t="s">
        <v>187</v>
      </c>
      <c r="B20" s="18">
        <v>244.33066289239599</v>
      </c>
      <c r="C20" s="10" t="s">
        <v>178</v>
      </c>
      <c r="D20" s="18">
        <v>384.70372304583799</v>
      </c>
      <c r="E20" s="10" t="s">
        <v>159</v>
      </c>
      <c r="F20" s="18">
        <v>326.49736426639998</v>
      </c>
      <c r="G20" s="10" t="s">
        <v>178</v>
      </c>
      <c r="H20" s="18">
        <v>361.83117620560199</v>
      </c>
      <c r="I20" s="10" t="s">
        <v>159</v>
      </c>
      <c r="J20" s="18">
        <v>328.67986114866102</v>
      </c>
      <c r="K20" s="10" t="s">
        <v>178</v>
      </c>
      <c r="L20" s="18">
        <v>278.04967969510301</v>
      </c>
      <c r="M20" s="10" t="s">
        <v>159</v>
      </c>
      <c r="N20" s="18">
        <v>430.86084213741498</v>
      </c>
      <c r="O20" s="10" t="s">
        <v>178</v>
      </c>
      <c r="P20" s="18">
        <v>248.32945030193099</v>
      </c>
      <c r="Q20" s="10" t="s">
        <v>159</v>
      </c>
      <c r="R20" s="18">
        <v>367.93091902650502</v>
      </c>
      <c r="S20" s="10" t="s">
        <v>178</v>
      </c>
    </row>
    <row r="21" spans="1:19" x14ac:dyDescent="0.2">
      <c r="A21" s="12" t="s">
        <v>188</v>
      </c>
      <c r="B21" s="18">
        <v>233.917447521242</v>
      </c>
      <c r="C21" s="10" t="s">
        <v>178</v>
      </c>
      <c r="D21" s="18">
        <v>381.83783011427101</v>
      </c>
      <c r="E21" s="10" t="s">
        <v>159</v>
      </c>
      <c r="F21" s="18">
        <v>335.66499308967099</v>
      </c>
      <c r="G21" s="10" t="s">
        <v>178</v>
      </c>
      <c r="H21" s="18">
        <v>367.71875241172199</v>
      </c>
      <c r="I21" s="10" t="s">
        <v>159</v>
      </c>
      <c r="J21" s="18">
        <v>319.209587254101</v>
      </c>
      <c r="K21" s="10" t="s">
        <v>178</v>
      </c>
      <c r="L21" s="18">
        <v>270.65697980063499</v>
      </c>
      <c r="M21" s="10" t="s">
        <v>159</v>
      </c>
      <c r="N21" s="18">
        <v>438.01795763445801</v>
      </c>
      <c r="O21" s="10" t="s">
        <v>178</v>
      </c>
      <c r="P21" s="18">
        <v>260.28266918120698</v>
      </c>
      <c r="Q21" s="10" t="s">
        <v>159</v>
      </c>
      <c r="R21" s="18">
        <v>370.124706885666</v>
      </c>
      <c r="S21" s="10" t="s">
        <v>178</v>
      </c>
    </row>
    <row r="22" spans="1:19" x14ac:dyDescent="0.2">
      <c r="A22" s="12" t="s">
        <v>189</v>
      </c>
      <c r="B22" s="18">
        <v>228.77342359380299</v>
      </c>
      <c r="C22" s="10" t="s">
        <v>178</v>
      </c>
      <c r="D22" s="18">
        <v>383.64023783096701</v>
      </c>
      <c r="E22" s="10" t="s">
        <v>159</v>
      </c>
      <c r="F22" s="18">
        <v>340.78961301752298</v>
      </c>
      <c r="G22" s="10" t="s">
        <v>178</v>
      </c>
      <c r="H22" s="18">
        <v>365.51854192922599</v>
      </c>
      <c r="I22" s="10" t="s">
        <v>159</v>
      </c>
      <c r="J22" s="18">
        <v>301.92207510133801</v>
      </c>
      <c r="K22" s="10" t="s">
        <v>178</v>
      </c>
      <c r="L22" s="18">
        <v>257.96743791632201</v>
      </c>
      <c r="M22" s="10" t="s">
        <v>159</v>
      </c>
      <c r="N22" s="18">
        <v>418.794549891614</v>
      </c>
      <c r="O22" s="10" t="s">
        <v>178</v>
      </c>
      <c r="P22" s="18">
        <v>259.03892066853598</v>
      </c>
      <c r="Q22" s="10" t="s">
        <v>159</v>
      </c>
      <c r="R22" s="18">
        <v>363.68148152591999</v>
      </c>
      <c r="S22" s="10" t="s">
        <v>178</v>
      </c>
    </row>
    <row r="23" spans="1:19" x14ac:dyDescent="0.2">
      <c r="A23" s="12" t="s">
        <v>190</v>
      </c>
      <c r="B23" s="18">
        <v>210.94165294811299</v>
      </c>
      <c r="C23" s="10" t="s">
        <v>178</v>
      </c>
      <c r="D23" s="18">
        <v>375.76137981283898</v>
      </c>
      <c r="E23" s="10" t="s">
        <v>159</v>
      </c>
      <c r="F23" s="18">
        <v>357.281288570117</v>
      </c>
      <c r="G23" s="10" t="s">
        <v>178</v>
      </c>
      <c r="H23" s="18">
        <v>351.97012279736202</v>
      </c>
      <c r="I23" s="10" t="s">
        <v>159</v>
      </c>
      <c r="J23" s="18">
        <v>361.40908852040002</v>
      </c>
      <c r="K23" s="10" t="s">
        <v>159</v>
      </c>
      <c r="L23" s="18">
        <v>250.16858630646601</v>
      </c>
      <c r="M23" s="10" t="s">
        <v>159</v>
      </c>
      <c r="N23" s="18">
        <v>401.34356005379198</v>
      </c>
      <c r="O23" s="10" t="s">
        <v>178</v>
      </c>
      <c r="P23" s="18">
        <v>259.301007370945</v>
      </c>
      <c r="Q23" s="10" t="s">
        <v>159</v>
      </c>
      <c r="R23" s="18">
        <v>358.240970345601</v>
      </c>
      <c r="S23" s="10" t="s">
        <v>178</v>
      </c>
    </row>
    <row r="24" spans="1:19" x14ac:dyDescent="0.2">
      <c r="A24" s="12" t="s">
        <v>191</v>
      </c>
      <c r="B24" s="18">
        <v>200.417136569116</v>
      </c>
      <c r="C24" s="10" t="s">
        <v>159</v>
      </c>
      <c r="D24" s="18">
        <v>401.18046180469997</v>
      </c>
      <c r="E24" s="10" t="s">
        <v>159</v>
      </c>
      <c r="F24" s="18">
        <v>396.379132951126</v>
      </c>
      <c r="G24" s="10" t="s">
        <v>178</v>
      </c>
      <c r="H24" s="18">
        <v>363.23532342041898</v>
      </c>
      <c r="I24" s="10" t="s">
        <v>159</v>
      </c>
      <c r="J24" s="18">
        <v>351.82205057903798</v>
      </c>
      <c r="K24" s="10" t="s">
        <v>159</v>
      </c>
      <c r="L24" s="18">
        <v>246.97059655565701</v>
      </c>
      <c r="M24" s="10" t="s">
        <v>159</v>
      </c>
      <c r="N24" s="18">
        <v>413.031504055992</v>
      </c>
      <c r="O24" s="10" t="s">
        <v>178</v>
      </c>
      <c r="P24" s="18">
        <v>248.74040643006401</v>
      </c>
      <c r="Q24" s="10" t="s">
        <v>159</v>
      </c>
      <c r="R24" s="18">
        <v>370.04744173608799</v>
      </c>
      <c r="S24" s="10" t="s">
        <v>178</v>
      </c>
    </row>
    <row r="25" spans="1:19" x14ac:dyDescent="0.2">
      <c r="A25" s="12" t="s">
        <v>193</v>
      </c>
      <c r="B25" s="18">
        <v>195.379356332264</v>
      </c>
      <c r="C25" s="10" t="s">
        <v>159</v>
      </c>
      <c r="D25" s="18">
        <v>424.26385769480999</v>
      </c>
      <c r="E25" s="10" t="s">
        <v>159</v>
      </c>
      <c r="F25" s="18">
        <v>510.36487679207102</v>
      </c>
      <c r="G25" s="10" t="s">
        <v>178</v>
      </c>
      <c r="H25" s="18">
        <v>372.13636709115701</v>
      </c>
      <c r="I25" s="10" t="s">
        <v>159</v>
      </c>
      <c r="J25" s="18">
        <v>343.77146293846101</v>
      </c>
      <c r="K25" s="10" t="s">
        <v>159</v>
      </c>
      <c r="L25" s="18">
        <v>246.86989501579299</v>
      </c>
      <c r="M25" s="10" t="s">
        <v>159</v>
      </c>
      <c r="N25" s="18">
        <v>415.63482005415602</v>
      </c>
      <c r="O25" s="10" t="s">
        <v>178</v>
      </c>
      <c r="P25" s="18">
        <v>214.634088857786</v>
      </c>
      <c r="Q25" s="10" t="s">
        <v>159</v>
      </c>
      <c r="R25" s="18">
        <v>376.93209580032601</v>
      </c>
      <c r="S25" s="10" t="s">
        <v>178</v>
      </c>
    </row>
    <row r="26" spans="1:19" x14ac:dyDescent="0.2">
      <c r="A26" s="12" t="s">
        <v>194</v>
      </c>
      <c r="B26" s="18">
        <v>186.27140402281299</v>
      </c>
      <c r="C26" s="10" t="s">
        <v>159</v>
      </c>
      <c r="D26" s="18">
        <v>418.10672629861301</v>
      </c>
      <c r="E26" s="10" t="s">
        <v>159</v>
      </c>
      <c r="F26" s="18">
        <v>490.86604949713001</v>
      </c>
      <c r="G26" s="10" t="s">
        <v>178</v>
      </c>
      <c r="H26" s="18">
        <v>359.359355834045</v>
      </c>
      <c r="I26" s="10" t="s">
        <v>159</v>
      </c>
      <c r="J26" s="18">
        <v>314.48568311293099</v>
      </c>
      <c r="K26" s="10" t="s">
        <v>159</v>
      </c>
      <c r="L26" s="18">
        <v>229.22363681046301</v>
      </c>
      <c r="M26" s="10" t="s">
        <v>159</v>
      </c>
      <c r="N26" s="18">
        <v>388.28859150877202</v>
      </c>
      <c r="O26" s="10" t="s">
        <v>178</v>
      </c>
      <c r="P26" s="18">
        <v>197.65120748890999</v>
      </c>
      <c r="Q26" s="10" t="s">
        <v>159</v>
      </c>
      <c r="R26" s="18">
        <v>360.97586971137298</v>
      </c>
      <c r="S26" s="10" t="s">
        <v>178</v>
      </c>
    </row>
    <row r="27" spans="1:19" x14ac:dyDescent="0.2">
      <c r="A27" s="12" t="s">
        <v>196</v>
      </c>
      <c r="B27" s="18">
        <v>174.78704870642599</v>
      </c>
      <c r="C27" s="10" t="s">
        <v>159</v>
      </c>
      <c r="D27" s="18">
        <v>422.18351725326698</v>
      </c>
      <c r="E27" s="10" t="s">
        <v>159</v>
      </c>
      <c r="F27" s="18">
        <v>547.59280870884004</v>
      </c>
      <c r="G27" s="10" t="s">
        <v>159</v>
      </c>
      <c r="H27" s="18">
        <v>361.89432174273401</v>
      </c>
      <c r="I27" s="10" t="s">
        <v>159</v>
      </c>
      <c r="J27" s="18">
        <v>308.14215495767502</v>
      </c>
      <c r="K27" s="10" t="s">
        <v>159</v>
      </c>
      <c r="L27" s="18">
        <v>215.04257226718099</v>
      </c>
      <c r="M27" s="10" t="s">
        <v>159</v>
      </c>
      <c r="N27" s="18">
        <v>388.98649186482601</v>
      </c>
      <c r="O27" s="10" t="s">
        <v>178</v>
      </c>
      <c r="P27" s="18">
        <v>185.51931131088301</v>
      </c>
      <c r="Q27" s="10" t="s">
        <v>159</v>
      </c>
      <c r="R27" s="18">
        <v>361.332380742672</v>
      </c>
      <c r="S27" s="10" t="s">
        <v>178</v>
      </c>
    </row>
    <row r="28" spans="1:19" x14ac:dyDescent="0.2">
      <c r="A28" s="12" t="s">
        <v>197</v>
      </c>
      <c r="B28" s="18">
        <v>177.20548899759601</v>
      </c>
      <c r="C28" s="10" t="s">
        <v>159</v>
      </c>
      <c r="D28" s="18">
        <v>440.41730270987199</v>
      </c>
      <c r="E28" s="10" t="s">
        <v>159</v>
      </c>
      <c r="F28" s="18">
        <v>554.06099673015399</v>
      </c>
      <c r="G28" s="10" t="s">
        <v>159</v>
      </c>
      <c r="H28" s="18">
        <v>376.45227228737099</v>
      </c>
      <c r="I28" s="10" t="s">
        <v>159</v>
      </c>
      <c r="J28" s="18">
        <v>310.61900590205602</v>
      </c>
      <c r="K28" s="10" t="s">
        <v>159</v>
      </c>
      <c r="L28" s="18">
        <v>224.11774603477099</v>
      </c>
      <c r="M28" s="10" t="s">
        <v>159</v>
      </c>
      <c r="N28" s="18">
        <v>400.35944158669503</v>
      </c>
      <c r="O28" s="10" t="s">
        <v>178</v>
      </c>
      <c r="P28" s="18">
        <v>193.66979218899101</v>
      </c>
      <c r="Q28" s="10" t="s">
        <v>159</v>
      </c>
      <c r="R28" s="18">
        <v>374.24304579944402</v>
      </c>
      <c r="S28" s="10" t="s">
        <v>178</v>
      </c>
    </row>
    <row r="29" spans="1:19" x14ac:dyDescent="0.2">
      <c r="A29" s="12" t="s">
        <v>198</v>
      </c>
      <c r="B29" s="18">
        <v>145.954686515015</v>
      </c>
      <c r="C29" s="10" t="s">
        <v>159</v>
      </c>
      <c r="D29" s="18">
        <v>369.51746489025101</v>
      </c>
      <c r="E29" s="10" t="s">
        <v>159</v>
      </c>
      <c r="F29" s="18">
        <v>420.95640724364898</v>
      </c>
      <c r="G29" s="10" t="s">
        <v>159</v>
      </c>
      <c r="H29" s="18">
        <v>304.652536391468</v>
      </c>
      <c r="I29" s="10" t="s">
        <v>159</v>
      </c>
      <c r="J29" s="18">
        <v>245.33191583903201</v>
      </c>
      <c r="K29" s="10" t="s">
        <v>159</v>
      </c>
      <c r="L29" s="18">
        <v>204.126550550405</v>
      </c>
      <c r="M29" s="10" t="s">
        <v>159</v>
      </c>
      <c r="N29" s="18">
        <v>312.09084368874198</v>
      </c>
      <c r="O29" s="10" t="s">
        <v>178</v>
      </c>
      <c r="P29" s="18">
        <v>182.295047236291</v>
      </c>
      <c r="Q29" s="10" t="s">
        <v>159</v>
      </c>
      <c r="R29" s="18">
        <v>306.28008489851101</v>
      </c>
      <c r="S29" s="10" t="s">
        <v>178</v>
      </c>
    </row>
    <row r="30" spans="1:19" x14ac:dyDescent="0.2">
      <c r="A30" s="12" t="s">
        <v>199</v>
      </c>
      <c r="B30" s="18">
        <v>168.76438627330199</v>
      </c>
      <c r="C30" s="10" t="s">
        <v>159</v>
      </c>
      <c r="D30" s="18">
        <v>421.12622263798397</v>
      </c>
      <c r="E30" s="10" t="s">
        <v>159</v>
      </c>
      <c r="F30" s="18">
        <v>555.33377171890595</v>
      </c>
      <c r="G30" s="10" t="s">
        <v>159</v>
      </c>
      <c r="H30" s="18">
        <v>420.455767061708</v>
      </c>
      <c r="I30" s="10" t="s">
        <v>159</v>
      </c>
      <c r="J30" s="18">
        <v>320.71334162929202</v>
      </c>
      <c r="K30" s="10" t="s">
        <v>159</v>
      </c>
      <c r="L30" s="18">
        <v>231.72113102305099</v>
      </c>
      <c r="M30" s="10" t="s">
        <v>159</v>
      </c>
      <c r="N30" s="18">
        <v>263.70204743839702</v>
      </c>
      <c r="O30" s="10" t="s">
        <v>178</v>
      </c>
      <c r="P30" s="18">
        <v>194.898477566764</v>
      </c>
      <c r="Q30" s="10" t="s">
        <v>159</v>
      </c>
      <c r="R30" s="18">
        <v>341.93572078900797</v>
      </c>
      <c r="S30" s="10" t="s">
        <v>178</v>
      </c>
    </row>
    <row r="31" spans="1:19" x14ac:dyDescent="0.2">
      <c r="A31" s="12" t="s">
        <v>200</v>
      </c>
      <c r="B31" s="18">
        <v>162.87358047401401</v>
      </c>
      <c r="C31" s="10" t="s">
        <v>159</v>
      </c>
      <c r="D31" s="18">
        <v>405.45565640208099</v>
      </c>
      <c r="E31" s="10" t="s">
        <v>159</v>
      </c>
      <c r="F31" s="18">
        <v>466.20082999603699</v>
      </c>
      <c r="G31" s="10" t="s">
        <v>159</v>
      </c>
      <c r="H31" s="18">
        <v>396.02833490838498</v>
      </c>
      <c r="I31" s="10" t="s">
        <v>159</v>
      </c>
      <c r="J31" s="18">
        <v>357.58350716386798</v>
      </c>
      <c r="K31" s="10" t="s">
        <v>159</v>
      </c>
      <c r="L31" s="18">
        <v>223.55986856302701</v>
      </c>
      <c r="M31" s="10" t="s">
        <v>159</v>
      </c>
      <c r="N31" s="18">
        <v>328.88228069897201</v>
      </c>
      <c r="O31" s="10" t="s">
        <v>178</v>
      </c>
      <c r="P31" s="18">
        <v>186.43380105421201</v>
      </c>
      <c r="Q31" s="10" t="s">
        <v>159</v>
      </c>
      <c r="R31" s="18">
        <v>349.39691144401002</v>
      </c>
      <c r="S31" s="10" t="s">
        <v>178</v>
      </c>
    </row>
    <row r="32" spans="1:19" x14ac:dyDescent="0.2">
      <c r="A32" s="15" t="s">
        <v>201</v>
      </c>
      <c r="B32" s="19">
        <v>172.81996744468299</v>
      </c>
      <c r="C32" s="14" t="s">
        <v>159</v>
      </c>
      <c r="D32" s="19">
        <v>461.48976549582102</v>
      </c>
      <c r="E32" s="14" t="s">
        <v>159</v>
      </c>
      <c r="F32" s="19">
        <v>468.14431441167699</v>
      </c>
      <c r="G32" s="14" t="s">
        <v>159</v>
      </c>
      <c r="H32" s="19">
        <v>405.653294919139</v>
      </c>
      <c r="I32" s="14" t="s">
        <v>159</v>
      </c>
      <c r="J32" s="19">
        <v>367.12653404685</v>
      </c>
      <c r="K32" s="14" t="s">
        <v>159</v>
      </c>
      <c r="L32" s="19">
        <v>215.512368149389</v>
      </c>
      <c r="M32" s="14" t="s">
        <v>159</v>
      </c>
      <c r="N32" s="19">
        <v>383.16923365030198</v>
      </c>
      <c r="O32" s="14" t="s">
        <v>178</v>
      </c>
      <c r="P32" s="19">
        <v>185.883117394755</v>
      </c>
      <c r="Q32" s="14" t="s">
        <v>159</v>
      </c>
      <c r="R32" s="19">
        <v>383.41425033079599</v>
      </c>
      <c r="S32" s="14" t="s">
        <v>178</v>
      </c>
    </row>
    <row r="34" spans="1:2" x14ac:dyDescent="0.2">
      <c r="A34" s="16" t="s">
        <v>202</v>
      </c>
      <c r="B34" s="16" t="s">
        <v>231</v>
      </c>
    </row>
    <row r="37" spans="1:2" x14ac:dyDescent="0.2">
      <c r="B37" s="16" t="s">
        <v>208</v>
      </c>
    </row>
    <row r="40" spans="1:2" x14ac:dyDescent="0.2">
      <c r="A40" s="17" t="str">
        <f>HYPERLINK("#'GAMING 13'!A2", "&lt;&lt;&lt; Previous table")</f>
        <v>&lt;&lt;&lt; Previous table</v>
      </c>
    </row>
    <row r="41" spans="1:2" x14ac:dyDescent="0.2">
      <c r="A41" s="17" t="str">
        <f>HYPERLINK("#'GAMING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Q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HYPERLINK("#'INDEX'!B110", "Link to index")</f>
        <v>Link to index</v>
      </c>
    </row>
    <row r="2" spans="1:17" ht="15.75" customHeight="1" x14ac:dyDescent="0.2">
      <c r="A2" s="25" t="s">
        <v>416</v>
      </c>
      <c r="B2" s="24"/>
      <c r="C2" s="24"/>
      <c r="D2" s="24"/>
      <c r="E2" s="24"/>
      <c r="F2" s="24"/>
      <c r="G2" s="24"/>
      <c r="H2" s="24"/>
      <c r="I2" s="24"/>
      <c r="J2" s="24"/>
      <c r="K2" s="24"/>
      <c r="L2" s="24"/>
      <c r="M2" s="24"/>
      <c r="N2" s="24"/>
      <c r="O2" s="24"/>
      <c r="P2" s="24"/>
      <c r="Q2" s="24"/>
    </row>
    <row r="3" spans="1:17" ht="15.75" customHeight="1" x14ac:dyDescent="0.2">
      <c r="A3" s="25" t="s">
        <v>128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84.5969589668819</v>
      </c>
      <c r="C7" s="10" t="s">
        <v>178</v>
      </c>
      <c r="D7" s="18">
        <v>57.814333643713297</v>
      </c>
      <c r="E7" s="10" t="s">
        <v>178</v>
      </c>
      <c r="F7" s="18">
        <v>85.589983022071294</v>
      </c>
      <c r="G7" s="10" t="s">
        <v>178</v>
      </c>
      <c r="H7" s="18">
        <v>84.913528866340201</v>
      </c>
      <c r="I7" s="10" t="s">
        <v>159</v>
      </c>
      <c r="J7" s="18">
        <v>88.1164260191415</v>
      </c>
      <c r="K7" s="10" t="s">
        <v>178</v>
      </c>
      <c r="L7" s="18">
        <v>85.384336654637806</v>
      </c>
      <c r="M7" s="10" t="s">
        <v>159</v>
      </c>
      <c r="N7" s="18">
        <v>78.2705438215052</v>
      </c>
      <c r="O7" s="10" t="s">
        <v>178</v>
      </c>
      <c r="P7" s="18">
        <v>83.014335314486999</v>
      </c>
      <c r="Q7" s="10" t="s">
        <v>159</v>
      </c>
    </row>
    <row r="8" spans="1:17" x14ac:dyDescent="0.2">
      <c r="A8" s="12" t="s">
        <v>171</v>
      </c>
      <c r="B8" s="18">
        <v>88.516885508018802</v>
      </c>
      <c r="C8" s="10" t="s">
        <v>178</v>
      </c>
      <c r="D8" s="18">
        <v>86.675201276866403</v>
      </c>
      <c r="E8" s="10" t="s">
        <v>159</v>
      </c>
      <c r="F8" s="18">
        <v>83.799097282243395</v>
      </c>
      <c r="G8" s="10" t="s">
        <v>178</v>
      </c>
      <c r="H8" s="18">
        <v>86.701685674147797</v>
      </c>
      <c r="I8" s="10" t="s">
        <v>159</v>
      </c>
      <c r="J8" s="18">
        <v>89.901602092598296</v>
      </c>
      <c r="K8" s="10" t="s">
        <v>178</v>
      </c>
      <c r="L8" s="18">
        <v>88.029541557600098</v>
      </c>
      <c r="M8" s="10" t="s">
        <v>159</v>
      </c>
      <c r="N8" s="18">
        <v>76.833219965887196</v>
      </c>
      <c r="O8" s="10" t="s">
        <v>178</v>
      </c>
      <c r="P8" s="18">
        <v>81.277964138907905</v>
      </c>
      <c r="Q8" s="10" t="s">
        <v>159</v>
      </c>
    </row>
    <row r="9" spans="1:17" x14ac:dyDescent="0.2">
      <c r="A9" s="12" t="s">
        <v>172</v>
      </c>
      <c r="B9" s="18">
        <v>89.311669006524099</v>
      </c>
      <c r="C9" s="10" t="s">
        <v>178</v>
      </c>
      <c r="D9" s="18">
        <v>87.463837557141204</v>
      </c>
      <c r="E9" s="10" t="s">
        <v>159</v>
      </c>
      <c r="F9" s="18">
        <v>79.620419903760805</v>
      </c>
      <c r="G9" s="10" t="s">
        <v>178</v>
      </c>
      <c r="H9" s="18">
        <v>92.200066904501298</v>
      </c>
      <c r="I9" s="10" t="s">
        <v>159</v>
      </c>
      <c r="J9" s="18">
        <v>90.5937148041547</v>
      </c>
      <c r="K9" s="10" t="s">
        <v>178</v>
      </c>
      <c r="L9" s="18">
        <v>91.419200738258994</v>
      </c>
      <c r="M9" s="10" t="s">
        <v>159</v>
      </c>
      <c r="N9" s="18">
        <v>76.458311503508</v>
      </c>
      <c r="O9" s="10" t="s">
        <v>178</v>
      </c>
      <c r="P9" s="18">
        <v>80.4805192322398</v>
      </c>
      <c r="Q9" s="10" t="s">
        <v>159</v>
      </c>
    </row>
    <row r="10" spans="1:17" x14ac:dyDescent="0.2">
      <c r="A10" s="12" t="s">
        <v>173</v>
      </c>
      <c r="B10" s="18">
        <v>91.8984560226681</v>
      </c>
      <c r="C10" s="10" t="s">
        <v>178</v>
      </c>
      <c r="D10" s="18">
        <v>88.094723155439496</v>
      </c>
      <c r="E10" s="10" t="s">
        <v>159</v>
      </c>
      <c r="F10" s="18">
        <v>75.686312776476697</v>
      </c>
      <c r="G10" s="10" t="s">
        <v>178</v>
      </c>
      <c r="H10" s="18">
        <v>94.8109314299614</v>
      </c>
      <c r="I10" s="10" t="s">
        <v>159</v>
      </c>
      <c r="J10" s="18">
        <v>92.780338640614104</v>
      </c>
      <c r="K10" s="10" t="s">
        <v>178</v>
      </c>
      <c r="L10" s="18">
        <v>98.904411694379306</v>
      </c>
      <c r="M10" s="10" t="s">
        <v>159</v>
      </c>
      <c r="N10" s="18">
        <v>80.150398753284904</v>
      </c>
      <c r="O10" s="10" t="s">
        <v>178</v>
      </c>
      <c r="P10" s="18">
        <v>80.643277255325998</v>
      </c>
      <c r="Q10" s="10" t="s">
        <v>159</v>
      </c>
    </row>
    <row r="11" spans="1:17" x14ac:dyDescent="0.2">
      <c r="A11" s="12" t="s">
        <v>174</v>
      </c>
      <c r="B11" s="18">
        <v>91.6933991363356</v>
      </c>
      <c r="C11" s="10" t="s">
        <v>178</v>
      </c>
      <c r="D11" s="18">
        <v>88.234059119831599</v>
      </c>
      <c r="E11" s="10" t="s">
        <v>159</v>
      </c>
      <c r="F11" s="18">
        <v>77.4906361022082</v>
      </c>
      <c r="G11" s="10" t="s">
        <v>178</v>
      </c>
      <c r="H11" s="18">
        <v>95.153506833376696</v>
      </c>
      <c r="I11" s="10" t="s">
        <v>159</v>
      </c>
      <c r="J11" s="18">
        <v>99.864835993738893</v>
      </c>
      <c r="K11" s="10" t="s">
        <v>178</v>
      </c>
      <c r="L11" s="18">
        <v>99.982778532269407</v>
      </c>
      <c r="M11" s="10" t="s">
        <v>159</v>
      </c>
      <c r="N11" s="18">
        <v>78.707956182503494</v>
      </c>
      <c r="O11" s="10" t="s">
        <v>178</v>
      </c>
      <c r="P11" s="18">
        <v>80.070247656547096</v>
      </c>
      <c r="Q11" s="10" t="s">
        <v>159</v>
      </c>
    </row>
    <row r="12" spans="1:17" x14ac:dyDescent="0.2">
      <c r="A12" s="12" t="s">
        <v>175</v>
      </c>
      <c r="B12" s="18">
        <v>93.602630538386293</v>
      </c>
      <c r="C12" s="10" t="s">
        <v>178</v>
      </c>
      <c r="D12" s="18">
        <v>88.497432564853099</v>
      </c>
      <c r="E12" s="10" t="s">
        <v>159</v>
      </c>
      <c r="F12" s="18">
        <v>74.674924335836806</v>
      </c>
      <c r="G12" s="10" t="s">
        <v>178</v>
      </c>
      <c r="H12" s="18">
        <v>95.4286247838251</v>
      </c>
      <c r="I12" s="10" t="s">
        <v>159</v>
      </c>
      <c r="J12" s="18">
        <v>97.3007212152867</v>
      </c>
      <c r="K12" s="10" t="s">
        <v>178</v>
      </c>
      <c r="L12" s="18">
        <v>99.957411771386404</v>
      </c>
      <c r="M12" s="10" t="s">
        <v>159</v>
      </c>
      <c r="N12" s="18">
        <v>79.258233073277296</v>
      </c>
      <c r="O12" s="10" t="s">
        <v>178</v>
      </c>
      <c r="P12" s="18">
        <v>79.049654490753198</v>
      </c>
      <c r="Q12" s="10" t="s">
        <v>159</v>
      </c>
    </row>
    <row r="13" spans="1:17" x14ac:dyDescent="0.2">
      <c r="A13" s="12" t="s">
        <v>179</v>
      </c>
      <c r="B13" s="18">
        <v>88.976812006543895</v>
      </c>
      <c r="C13" s="10" t="s">
        <v>178</v>
      </c>
      <c r="D13" s="18">
        <v>88.563388242833</v>
      </c>
      <c r="E13" s="10" t="s">
        <v>159</v>
      </c>
      <c r="F13" s="18">
        <v>75.288135593220304</v>
      </c>
      <c r="G13" s="10" t="s">
        <v>178</v>
      </c>
      <c r="H13" s="18">
        <v>95.658139003082596</v>
      </c>
      <c r="I13" s="10" t="s">
        <v>159</v>
      </c>
      <c r="J13" s="18">
        <v>97.570453283816093</v>
      </c>
      <c r="K13" s="10" t="s">
        <v>178</v>
      </c>
      <c r="L13" s="18">
        <v>99.958138196279506</v>
      </c>
      <c r="M13" s="10" t="s">
        <v>159</v>
      </c>
      <c r="N13" s="18">
        <v>78.891024847884395</v>
      </c>
      <c r="O13" s="10" t="s">
        <v>178</v>
      </c>
      <c r="P13" s="18">
        <v>79.164308053009606</v>
      </c>
      <c r="Q13" s="10" t="s">
        <v>159</v>
      </c>
    </row>
    <row r="14" spans="1:17" x14ac:dyDescent="0.2">
      <c r="A14" s="12" t="s">
        <v>180</v>
      </c>
      <c r="B14" s="18">
        <v>85.895834077035701</v>
      </c>
      <c r="C14" s="10" t="s">
        <v>178</v>
      </c>
      <c r="D14" s="18">
        <v>89.144952485883493</v>
      </c>
      <c r="E14" s="10" t="s">
        <v>159</v>
      </c>
      <c r="F14" s="18">
        <v>75.265490609092495</v>
      </c>
      <c r="G14" s="10" t="s">
        <v>178</v>
      </c>
      <c r="H14" s="18">
        <v>95.863106724503496</v>
      </c>
      <c r="I14" s="10" t="s">
        <v>159</v>
      </c>
      <c r="J14" s="18">
        <v>97.525956818280505</v>
      </c>
      <c r="K14" s="10" t="s">
        <v>178</v>
      </c>
      <c r="L14" s="18">
        <v>99.961890243902403</v>
      </c>
      <c r="M14" s="10" t="s">
        <v>159</v>
      </c>
      <c r="N14" s="18">
        <v>78.196058800549693</v>
      </c>
      <c r="O14" s="10" t="s">
        <v>178</v>
      </c>
      <c r="P14" s="18">
        <v>80.1364727054589</v>
      </c>
      <c r="Q14" s="10" t="s">
        <v>159</v>
      </c>
    </row>
    <row r="15" spans="1:17" x14ac:dyDescent="0.2">
      <c r="A15" s="12" t="s">
        <v>181</v>
      </c>
      <c r="B15" s="18">
        <v>87.436076462929094</v>
      </c>
      <c r="C15" s="10" t="s">
        <v>178</v>
      </c>
      <c r="D15" s="18">
        <v>90.241536344432404</v>
      </c>
      <c r="E15" s="10" t="s">
        <v>159</v>
      </c>
      <c r="F15" s="18">
        <v>77.702048602772294</v>
      </c>
      <c r="G15" s="10" t="s">
        <v>178</v>
      </c>
      <c r="H15" s="18">
        <v>95.871541834006507</v>
      </c>
      <c r="I15" s="10" t="s">
        <v>159</v>
      </c>
      <c r="J15" s="18">
        <v>97.860366669779296</v>
      </c>
      <c r="K15" s="10" t="s">
        <v>178</v>
      </c>
      <c r="L15" s="18">
        <v>99.961500165947598</v>
      </c>
      <c r="M15" s="10" t="s">
        <v>159</v>
      </c>
      <c r="N15" s="18">
        <v>91.362372855265207</v>
      </c>
      <c r="O15" s="10" t="s">
        <v>159</v>
      </c>
      <c r="P15" s="18">
        <v>79.693135061507107</v>
      </c>
      <c r="Q15" s="10" t="s">
        <v>159</v>
      </c>
    </row>
    <row r="16" spans="1:17" x14ac:dyDescent="0.2">
      <c r="A16" s="12" t="s">
        <v>182</v>
      </c>
      <c r="B16" s="18">
        <v>86.537788824450004</v>
      </c>
      <c r="C16" s="10" t="s">
        <v>178</v>
      </c>
      <c r="D16" s="18">
        <v>90.729251878690704</v>
      </c>
      <c r="E16" s="10" t="s">
        <v>159</v>
      </c>
      <c r="F16" s="18">
        <v>73.922178865384893</v>
      </c>
      <c r="G16" s="10" t="s">
        <v>178</v>
      </c>
      <c r="H16" s="18">
        <v>95.450383928353403</v>
      </c>
      <c r="I16" s="10" t="s">
        <v>159</v>
      </c>
      <c r="J16" s="18">
        <v>97.818001920670497</v>
      </c>
      <c r="K16" s="10" t="s">
        <v>178</v>
      </c>
      <c r="L16" s="18">
        <v>99.966958735131399</v>
      </c>
      <c r="M16" s="10" t="s">
        <v>159</v>
      </c>
      <c r="N16" s="18">
        <v>91.231288396715101</v>
      </c>
      <c r="O16" s="10" t="s">
        <v>159</v>
      </c>
      <c r="P16" s="18">
        <v>81.088937799101799</v>
      </c>
      <c r="Q16" s="10" t="s">
        <v>159</v>
      </c>
    </row>
    <row r="17" spans="1:17" x14ac:dyDescent="0.2">
      <c r="A17" s="12" t="s">
        <v>183</v>
      </c>
      <c r="B17" s="18">
        <v>84.834163078579095</v>
      </c>
      <c r="C17" s="10" t="s">
        <v>178</v>
      </c>
      <c r="D17" s="18">
        <v>90.407168338113493</v>
      </c>
      <c r="E17" s="10" t="s">
        <v>159</v>
      </c>
      <c r="F17" s="18">
        <v>71.751604551370704</v>
      </c>
      <c r="G17" s="10" t="s">
        <v>178</v>
      </c>
      <c r="H17" s="18">
        <v>95.754712578047403</v>
      </c>
      <c r="I17" s="10" t="s">
        <v>159</v>
      </c>
      <c r="J17" s="18">
        <v>97.789378346019504</v>
      </c>
      <c r="K17" s="10" t="s">
        <v>178</v>
      </c>
      <c r="L17" s="18">
        <v>93.431494074443094</v>
      </c>
      <c r="M17" s="10" t="s">
        <v>159</v>
      </c>
      <c r="N17" s="18">
        <v>91.369088904038705</v>
      </c>
      <c r="O17" s="10" t="s">
        <v>159</v>
      </c>
      <c r="P17" s="18">
        <v>90.436855786724294</v>
      </c>
      <c r="Q17" s="10" t="s">
        <v>159</v>
      </c>
    </row>
    <row r="18" spans="1:17" x14ac:dyDescent="0.2">
      <c r="A18" s="12" t="s">
        <v>185</v>
      </c>
      <c r="B18" s="18">
        <v>89.425115351041299</v>
      </c>
      <c r="C18" s="10" t="s">
        <v>178</v>
      </c>
      <c r="D18" s="18">
        <v>90.393836448483199</v>
      </c>
      <c r="E18" s="10" t="s">
        <v>159</v>
      </c>
      <c r="F18" s="18">
        <v>70.164793585572198</v>
      </c>
      <c r="G18" s="10" t="s">
        <v>178</v>
      </c>
      <c r="H18" s="18">
        <v>95.655875804984802</v>
      </c>
      <c r="I18" s="10" t="s">
        <v>159</v>
      </c>
      <c r="J18" s="18">
        <v>97.558558558558602</v>
      </c>
      <c r="K18" s="10" t="s">
        <v>178</v>
      </c>
      <c r="L18" s="18">
        <v>91.156803744567</v>
      </c>
      <c r="M18" s="10" t="s">
        <v>159</v>
      </c>
      <c r="N18" s="18">
        <v>91.364644684270402</v>
      </c>
      <c r="O18" s="10" t="s">
        <v>159</v>
      </c>
      <c r="P18" s="18">
        <v>90.956924054002002</v>
      </c>
      <c r="Q18" s="10" t="s">
        <v>159</v>
      </c>
    </row>
    <row r="19" spans="1:17" x14ac:dyDescent="0.2">
      <c r="A19" s="12" t="s">
        <v>186</v>
      </c>
      <c r="B19" s="18">
        <v>85.282612299022006</v>
      </c>
      <c r="C19" s="10" t="s">
        <v>178</v>
      </c>
      <c r="D19" s="18">
        <v>88.2716400611137</v>
      </c>
      <c r="E19" s="10" t="s">
        <v>178</v>
      </c>
      <c r="F19" s="18">
        <v>73.488472291589503</v>
      </c>
      <c r="G19" s="10" t="s">
        <v>178</v>
      </c>
      <c r="H19" s="18">
        <v>95.677202597183694</v>
      </c>
      <c r="I19" s="10" t="s">
        <v>159</v>
      </c>
      <c r="J19" s="18">
        <v>97.7213669228817</v>
      </c>
      <c r="K19" s="10" t="s">
        <v>178</v>
      </c>
      <c r="L19" s="18">
        <v>92.503793288111396</v>
      </c>
      <c r="M19" s="10" t="s">
        <v>159</v>
      </c>
      <c r="N19" s="18">
        <v>90.981741347670194</v>
      </c>
      <c r="O19" s="10" t="s">
        <v>159</v>
      </c>
      <c r="P19" s="18">
        <v>91.192352739887994</v>
      </c>
      <c r="Q19" s="10" t="s">
        <v>159</v>
      </c>
    </row>
    <row r="20" spans="1:17" x14ac:dyDescent="0.2">
      <c r="A20" s="12" t="s">
        <v>187</v>
      </c>
      <c r="B20" s="18">
        <v>96.997599579926501</v>
      </c>
      <c r="C20" s="10" t="s">
        <v>178</v>
      </c>
      <c r="D20" s="18">
        <v>90.687712844025199</v>
      </c>
      <c r="E20" s="10" t="s">
        <v>159</v>
      </c>
      <c r="F20" s="18">
        <v>81.613484229004797</v>
      </c>
      <c r="G20" s="10" t="s">
        <v>178</v>
      </c>
      <c r="H20" s="18">
        <v>95.777023727185096</v>
      </c>
      <c r="I20" s="10" t="s">
        <v>159</v>
      </c>
      <c r="J20" s="18">
        <v>99.368121574679094</v>
      </c>
      <c r="K20" s="10" t="s">
        <v>178</v>
      </c>
      <c r="L20" s="18">
        <v>97.070869902680798</v>
      </c>
      <c r="M20" s="10" t="s">
        <v>159</v>
      </c>
      <c r="N20" s="18">
        <v>91.246140819542106</v>
      </c>
      <c r="O20" s="10" t="s">
        <v>178</v>
      </c>
      <c r="P20" s="18">
        <v>90.636759413452694</v>
      </c>
      <c r="Q20" s="10" t="s">
        <v>159</v>
      </c>
    </row>
    <row r="21" spans="1:17" x14ac:dyDescent="0.2">
      <c r="A21" s="12" t="s">
        <v>188</v>
      </c>
      <c r="B21" s="18">
        <v>97.459988702692499</v>
      </c>
      <c r="C21" s="10" t="s">
        <v>178</v>
      </c>
      <c r="D21" s="18">
        <v>91.051105835172294</v>
      </c>
      <c r="E21" s="10" t="s">
        <v>159</v>
      </c>
      <c r="F21" s="18">
        <v>82.300698726508799</v>
      </c>
      <c r="G21" s="10" t="s">
        <v>178</v>
      </c>
      <c r="H21" s="18">
        <v>95.911569206429704</v>
      </c>
      <c r="I21" s="10" t="s">
        <v>159</v>
      </c>
      <c r="J21" s="18">
        <v>99.588339127431098</v>
      </c>
      <c r="K21" s="10" t="s">
        <v>178</v>
      </c>
      <c r="L21" s="18">
        <v>97.348208846470897</v>
      </c>
      <c r="M21" s="10" t="s">
        <v>159</v>
      </c>
      <c r="N21" s="18">
        <v>91.724493533292105</v>
      </c>
      <c r="O21" s="10" t="s">
        <v>178</v>
      </c>
      <c r="P21" s="18">
        <v>90.907865040595993</v>
      </c>
      <c r="Q21" s="10" t="s">
        <v>159</v>
      </c>
    </row>
    <row r="22" spans="1:17" x14ac:dyDescent="0.2">
      <c r="A22" s="12" t="s">
        <v>189</v>
      </c>
      <c r="B22" s="18">
        <v>92.988078677208605</v>
      </c>
      <c r="C22" s="10" t="s">
        <v>178</v>
      </c>
      <c r="D22" s="18">
        <v>91.524240071418802</v>
      </c>
      <c r="E22" s="10" t="s">
        <v>159</v>
      </c>
      <c r="F22" s="18">
        <v>87.843428933861702</v>
      </c>
      <c r="G22" s="10" t="s">
        <v>178</v>
      </c>
      <c r="H22" s="18">
        <v>96.057737136883105</v>
      </c>
      <c r="I22" s="10" t="s">
        <v>159</v>
      </c>
      <c r="J22" s="18">
        <v>99.711137436912793</v>
      </c>
      <c r="K22" s="10" t="s">
        <v>178</v>
      </c>
      <c r="L22" s="18">
        <v>96.916891529941395</v>
      </c>
      <c r="M22" s="10" t="s">
        <v>159</v>
      </c>
      <c r="N22" s="18">
        <v>95.868496965714698</v>
      </c>
      <c r="O22" s="10" t="s">
        <v>178</v>
      </c>
      <c r="P22" s="18">
        <v>90.420014695773801</v>
      </c>
      <c r="Q22" s="10" t="s">
        <v>159</v>
      </c>
    </row>
    <row r="23" spans="1:17" x14ac:dyDescent="0.2">
      <c r="A23" s="12" t="s">
        <v>190</v>
      </c>
      <c r="B23" s="18">
        <v>92.404094866844005</v>
      </c>
      <c r="C23" s="10" t="s">
        <v>178</v>
      </c>
      <c r="D23" s="18">
        <v>91.817782377016201</v>
      </c>
      <c r="E23" s="10" t="s">
        <v>159</v>
      </c>
      <c r="F23" s="18">
        <v>88.398073970572099</v>
      </c>
      <c r="G23" s="10" t="s">
        <v>178</v>
      </c>
      <c r="H23" s="18">
        <v>96.175882507696201</v>
      </c>
      <c r="I23" s="10" t="s">
        <v>159</v>
      </c>
      <c r="J23" s="18">
        <v>99.843615750539598</v>
      </c>
      <c r="K23" s="10" t="s">
        <v>159</v>
      </c>
      <c r="L23" s="18">
        <v>96.772305452780998</v>
      </c>
      <c r="M23" s="10" t="s">
        <v>159</v>
      </c>
      <c r="N23" s="18">
        <v>96.556641195262102</v>
      </c>
      <c r="O23" s="10" t="s">
        <v>178</v>
      </c>
      <c r="P23" s="18">
        <v>90.339156315870397</v>
      </c>
      <c r="Q23" s="10" t="s">
        <v>159</v>
      </c>
    </row>
    <row r="24" spans="1:17" x14ac:dyDescent="0.2">
      <c r="A24" s="12" t="s">
        <v>191</v>
      </c>
      <c r="B24" s="18">
        <v>99.991963514355206</v>
      </c>
      <c r="C24" s="10" t="s">
        <v>159</v>
      </c>
      <c r="D24" s="18">
        <v>92.287814421599407</v>
      </c>
      <c r="E24" s="10" t="s">
        <v>159</v>
      </c>
      <c r="F24" s="18">
        <v>85.384109784044696</v>
      </c>
      <c r="G24" s="10" t="s">
        <v>178</v>
      </c>
      <c r="H24" s="18">
        <v>98.891080065938098</v>
      </c>
      <c r="I24" s="10" t="s">
        <v>159</v>
      </c>
      <c r="J24" s="18">
        <v>99.852140424650599</v>
      </c>
      <c r="K24" s="10" t="s">
        <v>159</v>
      </c>
      <c r="L24" s="18">
        <v>96.571094964713595</v>
      </c>
      <c r="M24" s="10" t="s">
        <v>159</v>
      </c>
      <c r="N24" s="18">
        <v>96.737219916963994</v>
      </c>
      <c r="O24" s="10" t="s">
        <v>178</v>
      </c>
      <c r="P24" s="18">
        <v>90.306152865482602</v>
      </c>
      <c r="Q24" s="10" t="s">
        <v>159</v>
      </c>
    </row>
    <row r="25" spans="1:17" x14ac:dyDescent="0.2">
      <c r="A25" s="12" t="s">
        <v>193</v>
      </c>
      <c r="B25" s="18">
        <v>100</v>
      </c>
      <c r="C25" s="10" t="s">
        <v>159</v>
      </c>
      <c r="D25" s="18">
        <v>94.0386321013399</v>
      </c>
      <c r="E25" s="10" t="s">
        <v>159</v>
      </c>
      <c r="F25" s="18">
        <v>91.504623879161599</v>
      </c>
      <c r="G25" s="10" t="s">
        <v>178</v>
      </c>
      <c r="H25" s="18">
        <v>99.037738054748701</v>
      </c>
      <c r="I25" s="10" t="s">
        <v>159</v>
      </c>
      <c r="J25" s="18">
        <v>99.884455298643701</v>
      </c>
      <c r="K25" s="10" t="s">
        <v>159</v>
      </c>
      <c r="L25" s="18">
        <v>96.539153550455495</v>
      </c>
      <c r="M25" s="10" t="s">
        <v>159</v>
      </c>
      <c r="N25" s="18">
        <v>97.030940543254701</v>
      </c>
      <c r="O25" s="10" t="s">
        <v>178</v>
      </c>
      <c r="P25" s="18">
        <v>89.226537092026305</v>
      </c>
      <c r="Q25" s="10" t="s">
        <v>159</v>
      </c>
    </row>
    <row r="26" spans="1:17" x14ac:dyDescent="0.2">
      <c r="A26" s="12" t="s">
        <v>194</v>
      </c>
      <c r="B26" s="18">
        <v>100</v>
      </c>
      <c r="C26" s="10" t="s">
        <v>159</v>
      </c>
      <c r="D26" s="18">
        <v>95.21745179621</v>
      </c>
      <c r="E26" s="10" t="s">
        <v>159</v>
      </c>
      <c r="F26" s="18">
        <v>91.580137898585505</v>
      </c>
      <c r="G26" s="10" t="s">
        <v>178</v>
      </c>
      <c r="H26" s="18">
        <v>99.103284925566797</v>
      </c>
      <c r="I26" s="10" t="s">
        <v>159</v>
      </c>
      <c r="J26" s="18">
        <v>99.856896898687495</v>
      </c>
      <c r="K26" s="10" t="s">
        <v>159</v>
      </c>
      <c r="L26" s="18">
        <v>99.079587840592794</v>
      </c>
      <c r="M26" s="10" t="s">
        <v>159</v>
      </c>
      <c r="N26" s="18">
        <v>96.989358450828703</v>
      </c>
      <c r="O26" s="10" t="s">
        <v>178</v>
      </c>
      <c r="P26" s="18">
        <v>89.044295515445597</v>
      </c>
      <c r="Q26" s="10" t="s">
        <v>159</v>
      </c>
    </row>
    <row r="27" spans="1:17" x14ac:dyDescent="0.2">
      <c r="A27" s="12" t="s">
        <v>196</v>
      </c>
      <c r="B27" s="18">
        <v>100</v>
      </c>
      <c r="C27" s="10" t="s">
        <v>159</v>
      </c>
      <c r="D27" s="18">
        <v>95.314853548405395</v>
      </c>
      <c r="E27" s="10" t="s">
        <v>159</v>
      </c>
      <c r="F27" s="18">
        <v>91.429843436966706</v>
      </c>
      <c r="G27" s="10" t="s">
        <v>159</v>
      </c>
      <c r="H27" s="18">
        <v>99.179488159454493</v>
      </c>
      <c r="I27" s="10" t="s">
        <v>159</v>
      </c>
      <c r="J27" s="18">
        <v>91.760868128124201</v>
      </c>
      <c r="K27" s="10" t="s">
        <v>159</v>
      </c>
      <c r="L27" s="18">
        <v>100</v>
      </c>
      <c r="M27" s="10" t="s">
        <v>159</v>
      </c>
      <c r="N27" s="18">
        <v>97.104713209424304</v>
      </c>
      <c r="O27" s="10" t="s">
        <v>178</v>
      </c>
      <c r="P27" s="18">
        <v>88.437627082764607</v>
      </c>
      <c r="Q27" s="10" t="s">
        <v>159</v>
      </c>
    </row>
    <row r="28" spans="1:17" x14ac:dyDescent="0.2">
      <c r="A28" s="12" t="s">
        <v>197</v>
      </c>
      <c r="B28" s="18">
        <v>100</v>
      </c>
      <c r="C28" s="10" t="s">
        <v>159</v>
      </c>
      <c r="D28" s="18">
        <v>96.232534588147303</v>
      </c>
      <c r="E28" s="10" t="s">
        <v>159</v>
      </c>
      <c r="F28" s="18">
        <v>92.047554771051793</v>
      </c>
      <c r="G28" s="10" t="s">
        <v>159</v>
      </c>
      <c r="H28" s="18">
        <v>100</v>
      </c>
      <c r="I28" s="10" t="s">
        <v>159</v>
      </c>
      <c r="J28" s="18">
        <v>91.406444495428502</v>
      </c>
      <c r="K28" s="10" t="s">
        <v>159</v>
      </c>
      <c r="L28" s="18">
        <v>100</v>
      </c>
      <c r="M28" s="10" t="s">
        <v>159</v>
      </c>
      <c r="N28" s="18">
        <v>96.980717901149603</v>
      </c>
      <c r="O28" s="10" t="s">
        <v>178</v>
      </c>
      <c r="P28" s="18">
        <v>89.0778773978315</v>
      </c>
      <c r="Q28" s="10" t="s">
        <v>159</v>
      </c>
    </row>
    <row r="29" spans="1:17" x14ac:dyDescent="0.2">
      <c r="A29" s="12" t="s">
        <v>198</v>
      </c>
      <c r="B29" s="18">
        <v>79.372463091346702</v>
      </c>
      <c r="C29" s="10" t="s">
        <v>159</v>
      </c>
      <c r="D29" s="18">
        <v>92.268970323965306</v>
      </c>
      <c r="E29" s="10" t="s">
        <v>159</v>
      </c>
      <c r="F29" s="18">
        <v>91.162177635170195</v>
      </c>
      <c r="G29" s="10" t="s">
        <v>159</v>
      </c>
      <c r="H29" s="18">
        <v>89.710468640895201</v>
      </c>
      <c r="I29" s="10" t="s">
        <v>159</v>
      </c>
      <c r="J29" s="18">
        <v>89.842919570095702</v>
      </c>
      <c r="K29" s="10" t="s">
        <v>159</v>
      </c>
      <c r="L29" s="18">
        <v>94.362238055696295</v>
      </c>
      <c r="M29" s="10" t="s">
        <v>159</v>
      </c>
      <c r="N29" s="18">
        <v>96.110989453785507</v>
      </c>
      <c r="O29" s="10" t="s">
        <v>178</v>
      </c>
      <c r="P29" s="18">
        <v>80.572450458222093</v>
      </c>
      <c r="Q29" s="10" t="s">
        <v>159</v>
      </c>
    </row>
    <row r="30" spans="1:17" x14ac:dyDescent="0.2">
      <c r="A30" s="12" t="s">
        <v>199</v>
      </c>
      <c r="B30" s="18">
        <v>77.943505010946197</v>
      </c>
      <c r="C30" s="10" t="s">
        <v>159</v>
      </c>
      <c r="D30" s="18">
        <v>92.031543079318197</v>
      </c>
      <c r="E30" s="10" t="s">
        <v>159</v>
      </c>
      <c r="F30" s="18">
        <v>93.193325719829801</v>
      </c>
      <c r="G30" s="10" t="s">
        <v>159</v>
      </c>
      <c r="H30" s="18">
        <v>90.807982099666006</v>
      </c>
      <c r="I30" s="10" t="s">
        <v>159</v>
      </c>
      <c r="J30" s="18">
        <v>89.617881163939501</v>
      </c>
      <c r="K30" s="10" t="s">
        <v>159</v>
      </c>
      <c r="L30" s="18">
        <v>86.254880544540001</v>
      </c>
      <c r="M30" s="10" t="s">
        <v>159</v>
      </c>
      <c r="N30" s="18">
        <v>95.362599633618103</v>
      </c>
      <c r="O30" s="10" t="s">
        <v>178</v>
      </c>
      <c r="P30" s="18">
        <v>76.189297044724597</v>
      </c>
      <c r="Q30" s="10" t="s">
        <v>159</v>
      </c>
    </row>
    <row r="31" spans="1:17" x14ac:dyDescent="0.2">
      <c r="A31" s="12" t="s">
        <v>200</v>
      </c>
      <c r="B31" s="18">
        <v>74.999046954384696</v>
      </c>
      <c r="C31" s="10" t="s">
        <v>159</v>
      </c>
      <c r="D31" s="18">
        <v>90.504264592358496</v>
      </c>
      <c r="E31" s="10" t="s">
        <v>159</v>
      </c>
      <c r="F31" s="18">
        <v>83.204005261494203</v>
      </c>
      <c r="G31" s="10" t="s">
        <v>159</v>
      </c>
      <c r="H31" s="18">
        <v>90.387701194514904</v>
      </c>
      <c r="I31" s="10" t="s">
        <v>159</v>
      </c>
      <c r="J31" s="18">
        <v>90.649937037527295</v>
      </c>
      <c r="K31" s="10" t="s">
        <v>159</v>
      </c>
      <c r="L31" s="18">
        <v>86.134481176370898</v>
      </c>
      <c r="M31" s="10" t="s">
        <v>159</v>
      </c>
      <c r="N31" s="18">
        <v>86.041914663608097</v>
      </c>
      <c r="O31" s="10" t="s">
        <v>178</v>
      </c>
      <c r="P31" s="18">
        <v>75.594347877383896</v>
      </c>
      <c r="Q31" s="10" t="s">
        <v>159</v>
      </c>
    </row>
    <row r="32" spans="1:17" x14ac:dyDescent="0.2">
      <c r="A32" s="15" t="s">
        <v>201</v>
      </c>
      <c r="B32" s="19">
        <v>73.758135750151496</v>
      </c>
      <c r="C32" s="14" t="s">
        <v>159</v>
      </c>
      <c r="D32" s="19">
        <v>88.765950176783505</v>
      </c>
      <c r="E32" s="14" t="s">
        <v>159</v>
      </c>
      <c r="F32" s="19">
        <v>81.576143856877806</v>
      </c>
      <c r="G32" s="14" t="s">
        <v>159</v>
      </c>
      <c r="H32" s="19">
        <v>87.760308804174002</v>
      </c>
      <c r="I32" s="14" t="s">
        <v>159</v>
      </c>
      <c r="J32" s="19">
        <v>86.549133245121297</v>
      </c>
      <c r="K32" s="14" t="s">
        <v>159</v>
      </c>
      <c r="L32" s="19">
        <v>86.697236452927996</v>
      </c>
      <c r="M32" s="14" t="s">
        <v>159</v>
      </c>
      <c r="N32" s="19">
        <v>88.871550963117002</v>
      </c>
      <c r="O32" s="14" t="s">
        <v>178</v>
      </c>
      <c r="P32" s="19">
        <v>76.154393134591601</v>
      </c>
      <c r="Q32" s="14" t="s">
        <v>159</v>
      </c>
    </row>
    <row r="34" spans="1:2" x14ac:dyDescent="0.2">
      <c r="A34" s="16" t="s">
        <v>202</v>
      </c>
      <c r="B34" s="16" t="s">
        <v>231</v>
      </c>
    </row>
    <row r="37" spans="1:2" x14ac:dyDescent="0.2">
      <c r="B37" s="16" t="s">
        <v>208</v>
      </c>
    </row>
    <row r="40" spans="1:2" x14ac:dyDescent="0.2">
      <c r="A40" s="17" t="str">
        <f>HYPERLINK("#'GAMING 14'!A2", "&lt;&lt;&lt; Previous table")</f>
        <v>&lt;&lt;&lt; Previous table</v>
      </c>
    </row>
    <row r="41" spans="1:2" x14ac:dyDescent="0.2">
      <c r="A41" s="17" t="str">
        <f>HYPERLINK("#'WAGERING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S5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HYPERLINK("#'INDEX'!B111", "Link to index")</f>
        <v>Link to index</v>
      </c>
    </row>
    <row r="2" spans="1:19" ht="15.75" customHeight="1" x14ac:dyDescent="0.2">
      <c r="A2" s="25" t="s">
        <v>417</v>
      </c>
      <c r="B2" s="24"/>
      <c r="C2" s="24"/>
      <c r="D2" s="24"/>
      <c r="E2" s="24"/>
      <c r="F2" s="24"/>
      <c r="G2" s="24"/>
      <c r="H2" s="24"/>
      <c r="I2" s="24"/>
      <c r="J2" s="24"/>
      <c r="K2" s="24"/>
      <c r="L2" s="24"/>
      <c r="M2" s="24"/>
      <c r="N2" s="24"/>
      <c r="O2" s="24"/>
      <c r="P2" s="24"/>
      <c r="Q2" s="24"/>
      <c r="R2" s="24"/>
      <c r="S2" s="24"/>
    </row>
    <row r="3" spans="1:19" ht="15.75" customHeight="1" x14ac:dyDescent="0.2">
      <c r="A3" s="25" t="s">
        <v>129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219.285</v>
      </c>
      <c r="C7" s="10" t="s">
        <v>159</v>
      </c>
      <c r="D7" s="9">
        <v>4614.7470000000003</v>
      </c>
      <c r="E7" s="10" t="s">
        <v>159</v>
      </c>
      <c r="F7" s="9">
        <v>314.483</v>
      </c>
      <c r="G7" s="10" t="s">
        <v>159</v>
      </c>
      <c r="H7" s="9">
        <v>1733.9</v>
      </c>
      <c r="I7" s="10" t="s">
        <v>178</v>
      </c>
      <c r="J7" s="9">
        <v>722.78099999999995</v>
      </c>
      <c r="K7" s="10" t="s">
        <v>178</v>
      </c>
      <c r="L7" s="9">
        <v>235.79499999999999</v>
      </c>
      <c r="M7" s="10" t="s">
        <v>159</v>
      </c>
      <c r="N7" s="9">
        <v>3015.0309999999999</v>
      </c>
      <c r="O7" s="10" t="s">
        <v>159</v>
      </c>
      <c r="P7" s="9">
        <v>995.45799999999997</v>
      </c>
      <c r="Q7" s="10" t="s">
        <v>159</v>
      </c>
      <c r="R7" s="9">
        <v>11851.48</v>
      </c>
      <c r="S7" s="10" t="s">
        <v>178</v>
      </c>
    </row>
    <row r="8" spans="1:19" x14ac:dyDescent="0.2">
      <c r="A8" s="12" t="s">
        <v>171</v>
      </c>
      <c r="B8" s="9">
        <v>239.48</v>
      </c>
      <c r="C8" s="10" t="s">
        <v>159</v>
      </c>
      <c r="D8" s="9">
        <v>4662.4539999999997</v>
      </c>
      <c r="E8" s="10" t="s">
        <v>159</v>
      </c>
      <c r="F8" s="9">
        <v>365.74900000000002</v>
      </c>
      <c r="G8" s="10" t="s">
        <v>159</v>
      </c>
      <c r="H8" s="9">
        <v>1764.327</v>
      </c>
      <c r="I8" s="10" t="s">
        <v>178</v>
      </c>
      <c r="J8" s="9">
        <v>741.21299999999997</v>
      </c>
      <c r="K8" s="10" t="s">
        <v>178</v>
      </c>
      <c r="L8" s="9">
        <v>231.203</v>
      </c>
      <c r="M8" s="10" t="s">
        <v>159</v>
      </c>
      <c r="N8" s="9">
        <v>3098.491</v>
      </c>
      <c r="O8" s="10" t="s">
        <v>159</v>
      </c>
      <c r="P8" s="9">
        <v>1048.028</v>
      </c>
      <c r="Q8" s="10" t="s">
        <v>159</v>
      </c>
      <c r="R8" s="9">
        <v>12150.945</v>
      </c>
      <c r="S8" s="10" t="s">
        <v>178</v>
      </c>
    </row>
    <row r="9" spans="1:19" x14ac:dyDescent="0.2">
      <c r="A9" s="12" t="s">
        <v>172</v>
      </c>
      <c r="B9" s="9">
        <v>297.30799999999999</v>
      </c>
      <c r="C9" s="10" t="s">
        <v>178</v>
      </c>
      <c r="D9" s="9">
        <v>4722.3469999999998</v>
      </c>
      <c r="E9" s="10" t="s">
        <v>159</v>
      </c>
      <c r="F9" s="9">
        <v>422.75200000000001</v>
      </c>
      <c r="G9" s="10" t="s">
        <v>159</v>
      </c>
      <c r="H9" s="9">
        <v>1738.7370000000001</v>
      </c>
      <c r="I9" s="10" t="s">
        <v>178</v>
      </c>
      <c r="J9" s="9">
        <v>745.34100000000001</v>
      </c>
      <c r="K9" s="10" t="s">
        <v>178</v>
      </c>
      <c r="L9" s="9">
        <v>218.029504</v>
      </c>
      <c r="M9" s="10" t="s">
        <v>159</v>
      </c>
      <c r="N9" s="9">
        <v>3102.212</v>
      </c>
      <c r="O9" s="10" t="s">
        <v>159</v>
      </c>
      <c r="P9" s="9">
        <v>1061.6600000000001</v>
      </c>
      <c r="Q9" s="10" t="s">
        <v>159</v>
      </c>
      <c r="R9" s="9">
        <v>12308.386504</v>
      </c>
      <c r="S9" s="10" t="s">
        <v>178</v>
      </c>
    </row>
    <row r="10" spans="1:19" x14ac:dyDescent="0.2">
      <c r="A10" s="12" t="s">
        <v>173</v>
      </c>
      <c r="B10" s="9">
        <v>477.15899999999999</v>
      </c>
      <c r="C10" s="10" t="s">
        <v>178</v>
      </c>
      <c r="D10" s="9">
        <v>4725.2820000000002</v>
      </c>
      <c r="E10" s="10" t="s">
        <v>178</v>
      </c>
      <c r="F10" s="9">
        <v>614.87599999999998</v>
      </c>
      <c r="G10" s="10" t="s">
        <v>159</v>
      </c>
      <c r="H10" s="9">
        <v>1569.0920000000001</v>
      </c>
      <c r="I10" s="10" t="s">
        <v>178</v>
      </c>
      <c r="J10" s="9">
        <v>783.93799999999999</v>
      </c>
      <c r="K10" s="10" t="s">
        <v>178</v>
      </c>
      <c r="L10" s="9">
        <v>232.55199999999999</v>
      </c>
      <c r="M10" s="10" t="s">
        <v>159</v>
      </c>
      <c r="N10" s="9">
        <v>3344.6260000000002</v>
      </c>
      <c r="O10" s="10" t="s">
        <v>159</v>
      </c>
      <c r="P10" s="9">
        <v>1078.5</v>
      </c>
      <c r="Q10" s="10" t="s">
        <v>159</v>
      </c>
      <c r="R10" s="9">
        <v>12826.025</v>
      </c>
      <c r="S10" s="10" t="s">
        <v>178</v>
      </c>
    </row>
    <row r="11" spans="1:19" x14ac:dyDescent="0.2">
      <c r="A11" s="12" t="s">
        <v>174</v>
      </c>
      <c r="B11" s="9">
        <v>641.62300000000005</v>
      </c>
      <c r="C11" s="10" t="s">
        <v>178</v>
      </c>
      <c r="D11" s="9">
        <v>5003.8500000000004</v>
      </c>
      <c r="E11" s="10" t="s">
        <v>178</v>
      </c>
      <c r="F11" s="9">
        <v>1134.3430000000001</v>
      </c>
      <c r="G11" s="10" t="s">
        <v>159</v>
      </c>
      <c r="H11" s="9">
        <v>1616.328</v>
      </c>
      <c r="I11" s="10" t="s">
        <v>178</v>
      </c>
      <c r="J11" s="9">
        <v>814.04100000000005</v>
      </c>
      <c r="K11" s="10" t="s">
        <v>178</v>
      </c>
      <c r="L11" s="9">
        <v>253.9462</v>
      </c>
      <c r="M11" s="10" t="s">
        <v>178</v>
      </c>
      <c r="N11" s="9">
        <v>3629.598</v>
      </c>
      <c r="O11" s="10" t="s">
        <v>159</v>
      </c>
      <c r="P11" s="9">
        <v>1090.3710000000001</v>
      </c>
      <c r="Q11" s="10" t="s">
        <v>159</v>
      </c>
      <c r="R11" s="9">
        <v>14184.100200000001</v>
      </c>
      <c r="S11" s="10" t="s">
        <v>178</v>
      </c>
    </row>
    <row r="12" spans="1:19" x14ac:dyDescent="0.2">
      <c r="A12" s="12" t="s">
        <v>175</v>
      </c>
      <c r="B12" s="9">
        <v>775.01199999999994</v>
      </c>
      <c r="C12" s="10" t="s">
        <v>178</v>
      </c>
      <c r="D12" s="9">
        <v>5298.0320000000002</v>
      </c>
      <c r="E12" s="10" t="s">
        <v>178</v>
      </c>
      <c r="F12" s="9">
        <v>1550.4949999999999</v>
      </c>
      <c r="G12" s="10" t="s">
        <v>159</v>
      </c>
      <c r="H12" s="9">
        <v>1716.636</v>
      </c>
      <c r="I12" s="10" t="s">
        <v>178</v>
      </c>
      <c r="J12" s="9">
        <v>798.57100000000003</v>
      </c>
      <c r="K12" s="10" t="s">
        <v>178</v>
      </c>
      <c r="L12" s="9">
        <v>281.14600000000002</v>
      </c>
      <c r="M12" s="10" t="s">
        <v>178</v>
      </c>
      <c r="N12" s="9">
        <v>3846.605</v>
      </c>
      <c r="O12" s="10" t="s">
        <v>159</v>
      </c>
      <c r="P12" s="9">
        <v>1164.498</v>
      </c>
      <c r="Q12" s="10" t="s">
        <v>159</v>
      </c>
      <c r="R12" s="9">
        <v>15430.995000000001</v>
      </c>
      <c r="S12" s="10" t="s">
        <v>178</v>
      </c>
    </row>
    <row r="13" spans="1:19" x14ac:dyDescent="0.2">
      <c r="A13" s="12" t="s">
        <v>179</v>
      </c>
      <c r="B13" s="9">
        <v>447.238</v>
      </c>
      <c r="C13" s="10" t="s">
        <v>178</v>
      </c>
      <c r="D13" s="9">
        <v>5643.06</v>
      </c>
      <c r="E13" s="10" t="s">
        <v>159</v>
      </c>
      <c r="F13" s="9">
        <v>1843.3330000000001</v>
      </c>
      <c r="G13" s="10" t="s">
        <v>159</v>
      </c>
      <c r="H13" s="9">
        <v>1855.3879999999999</v>
      </c>
      <c r="I13" s="10" t="s">
        <v>178</v>
      </c>
      <c r="J13" s="9">
        <v>824.476</v>
      </c>
      <c r="K13" s="10" t="s">
        <v>178</v>
      </c>
      <c r="L13" s="9">
        <v>292.73700000000002</v>
      </c>
      <c r="M13" s="10" t="s">
        <v>178</v>
      </c>
      <c r="N13" s="9">
        <v>4017.5079999999998</v>
      </c>
      <c r="O13" s="10" t="s">
        <v>159</v>
      </c>
      <c r="P13" s="9">
        <v>1249.0609999999999</v>
      </c>
      <c r="Q13" s="10" t="s">
        <v>159</v>
      </c>
      <c r="R13" s="9">
        <v>16172.800999999999</v>
      </c>
      <c r="S13" s="10" t="s">
        <v>178</v>
      </c>
    </row>
    <row r="14" spans="1:19" x14ac:dyDescent="0.2">
      <c r="A14" s="12" t="s">
        <v>180</v>
      </c>
      <c r="B14" s="9">
        <v>439.13499999999999</v>
      </c>
      <c r="C14" s="10" t="s">
        <v>178</v>
      </c>
      <c r="D14" s="9">
        <v>5743.6239999999998</v>
      </c>
      <c r="E14" s="10" t="s">
        <v>159</v>
      </c>
      <c r="F14" s="9">
        <v>2311.3690000000001</v>
      </c>
      <c r="G14" s="10" t="s">
        <v>159</v>
      </c>
      <c r="H14" s="9">
        <v>1964.079</v>
      </c>
      <c r="I14" s="10" t="s">
        <v>178</v>
      </c>
      <c r="J14" s="9">
        <v>903.41099999999994</v>
      </c>
      <c r="K14" s="10" t="s">
        <v>178</v>
      </c>
      <c r="L14" s="9">
        <v>307.11399999999998</v>
      </c>
      <c r="M14" s="10" t="s">
        <v>178</v>
      </c>
      <c r="N14" s="9">
        <v>4188.1149999999998</v>
      </c>
      <c r="O14" s="10" t="s">
        <v>159</v>
      </c>
      <c r="P14" s="9">
        <v>1394.414</v>
      </c>
      <c r="Q14" s="10" t="s">
        <v>159</v>
      </c>
      <c r="R14" s="9">
        <v>17251.260999999999</v>
      </c>
      <c r="S14" s="10" t="s">
        <v>178</v>
      </c>
    </row>
    <row r="15" spans="1:19" x14ac:dyDescent="0.2">
      <c r="A15" s="12" t="s">
        <v>181</v>
      </c>
      <c r="B15" s="9">
        <v>365.19400000000002</v>
      </c>
      <c r="C15" s="10" t="s">
        <v>178</v>
      </c>
      <c r="D15" s="9">
        <v>5662.2039999999997</v>
      </c>
      <c r="E15" s="10" t="s">
        <v>159</v>
      </c>
      <c r="F15" s="9">
        <v>2637.84303</v>
      </c>
      <c r="G15" s="10" t="s">
        <v>159</v>
      </c>
      <c r="H15" s="9">
        <v>2002.1507056999999</v>
      </c>
      <c r="I15" s="10" t="s">
        <v>178</v>
      </c>
      <c r="J15" s="9">
        <v>818.07600000000002</v>
      </c>
      <c r="K15" s="10" t="s">
        <v>178</v>
      </c>
      <c r="L15" s="9">
        <v>325.52199999999999</v>
      </c>
      <c r="M15" s="10" t="s">
        <v>178</v>
      </c>
      <c r="N15" s="9">
        <v>4284.4859999999999</v>
      </c>
      <c r="O15" s="10" t="s">
        <v>159</v>
      </c>
      <c r="P15" s="9">
        <v>1503.413</v>
      </c>
      <c r="Q15" s="10" t="s">
        <v>159</v>
      </c>
      <c r="R15" s="9">
        <v>17598.888735699999</v>
      </c>
      <c r="S15" s="10" t="s">
        <v>178</v>
      </c>
    </row>
    <row r="16" spans="1:19" x14ac:dyDescent="0.2">
      <c r="A16" s="12" t="s">
        <v>182</v>
      </c>
      <c r="B16" s="9">
        <v>279.88400000000001</v>
      </c>
      <c r="C16" s="10" t="s">
        <v>178</v>
      </c>
      <c r="D16" s="9">
        <v>5808.8710000000001</v>
      </c>
      <c r="E16" s="10" t="s">
        <v>159</v>
      </c>
      <c r="F16" s="9">
        <v>3768.6260000000002</v>
      </c>
      <c r="G16" s="10" t="s">
        <v>159</v>
      </c>
      <c r="H16" s="9">
        <v>2152.194</v>
      </c>
      <c r="I16" s="10" t="s">
        <v>178</v>
      </c>
      <c r="J16" s="9">
        <v>862.10299999999995</v>
      </c>
      <c r="K16" s="10" t="s">
        <v>178</v>
      </c>
      <c r="L16" s="9">
        <v>390.24099999999999</v>
      </c>
      <c r="M16" s="10" t="s">
        <v>178</v>
      </c>
      <c r="N16" s="9">
        <v>4554.3450000000003</v>
      </c>
      <c r="O16" s="10" t="s">
        <v>159</v>
      </c>
      <c r="P16" s="9">
        <v>1665.2529999999999</v>
      </c>
      <c r="Q16" s="10" t="s">
        <v>159</v>
      </c>
      <c r="R16" s="9">
        <v>19481.517</v>
      </c>
      <c r="S16" s="10" t="s">
        <v>178</v>
      </c>
    </row>
    <row r="17" spans="1:19" x14ac:dyDescent="0.2">
      <c r="A17" s="12" t="s">
        <v>183</v>
      </c>
      <c r="B17" s="9">
        <v>303.22500000000002</v>
      </c>
      <c r="C17" s="10" t="s">
        <v>178</v>
      </c>
      <c r="D17" s="9">
        <v>5624.9939999999997</v>
      </c>
      <c r="E17" s="10" t="s">
        <v>159</v>
      </c>
      <c r="F17" s="9">
        <v>4276.4319999999998</v>
      </c>
      <c r="G17" s="10" t="s">
        <v>159</v>
      </c>
      <c r="H17" s="9">
        <v>2175.7900758300002</v>
      </c>
      <c r="I17" s="10" t="s">
        <v>178</v>
      </c>
      <c r="J17" s="9">
        <v>822.65300000000002</v>
      </c>
      <c r="K17" s="10" t="s">
        <v>178</v>
      </c>
      <c r="L17" s="9">
        <v>501.65699999999998</v>
      </c>
      <c r="M17" s="10" t="s">
        <v>178</v>
      </c>
      <c r="N17" s="9">
        <v>4445.5510000000004</v>
      </c>
      <c r="O17" s="10" t="s">
        <v>178</v>
      </c>
      <c r="P17" s="9">
        <v>1706.0740000000001</v>
      </c>
      <c r="Q17" s="10" t="s">
        <v>159</v>
      </c>
      <c r="R17" s="9">
        <v>19856.376075830001</v>
      </c>
      <c r="S17" s="10" t="s">
        <v>178</v>
      </c>
    </row>
    <row r="18" spans="1:19" x14ac:dyDescent="0.2">
      <c r="A18" s="12" t="s">
        <v>185</v>
      </c>
      <c r="B18" s="9">
        <v>272.43200000000002</v>
      </c>
      <c r="C18" s="10" t="s">
        <v>178</v>
      </c>
      <c r="D18" s="9">
        <v>5997.3329999999996</v>
      </c>
      <c r="E18" s="10" t="s">
        <v>159</v>
      </c>
      <c r="F18" s="9">
        <v>4852.0870000000004</v>
      </c>
      <c r="G18" s="10" t="s">
        <v>159</v>
      </c>
      <c r="H18" s="9">
        <v>2356.0100000000002</v>
      </c>
      <c r="I18" s="10" t="s">
        <v>178</v>
      </c>
      <c r="J18" s="9">
        <v>871.27599999999995</v>
      </c>
      <c r="K18" s="10" t="s">
        <v>178</v>
      </c>
      <c r="L18" s="9">
        <v>751.17100000000005</v>
      </c>
      <c r="M18" s="10" t="s">
        <v>178</v>
      </c>
      <c r="N18" s="9">
        <v>4916.3779999999997</v>
      </c>
      <c r="O18" s="10" t="s">
        <v>159</v>
      </c>
      <c r="P18" s="9">
        <v>1792.5472508600001</v>
      </c>
      <c r="Q18" s="10" t="s">
        <v>159</v>
      </c>
      <c r="R18" s="9">
        <v>21809.234250860001</v>
      </c>
      <c r="S18" s="10" t="s">
        <v>178</v>
      </c>
    </row>
    <row r="19" spans="1:19" x14ac:dyDescent="0.2">
      <c r="A19" s="12" t="s">
        <v>186</v>
      </c>
      <c r="B19" s="9">
        <v>279.065</v>
      </c>
      <c r="C19" s="10" t="s">
        <v>178</v>
      </c>
      <c r="D19" s="9">
        <v>6124.4449999999997</v>
      </c>
      <c r="E19" s="10" t="s">
        <v>159</v>
      </c>
      <c r="F19" s="9">
        <v>5353.419973</v>
      </c>
      <c r="G19" s="10" t="s">
        <v>159</v>
      </c>
      <c r="H19" s="9">
        <v>2364.0659999999998</v>
      </c>
      <c r="I19" s="10" t="s">
        <v>178</v>
      </c>
      <c r="J19" s="9">
        <v>878.36599999999999</v>
      </c>
      <c r="K19" s="10" t="s">
        <v>178</v>
      </c>
      <c r="L19" s="9">
        <v>760.39700000000005</v>
      </c>
      <c r="M19" s="10" t="s">
        <v>178</v>
      </c>
      <c r="N19" s="9">
        <v>4979.9557859500001</v>
      </c>
      <c r="O19" s="10" t="s">
        <v>159</v>
      </c>
      <c r="P19" s="9">
        <v>1714.241</v>
      </c>
      <c r="Q19" s="10" t="s">
        <v>159</v>
      </c>
      <c r="R19" s="9">
        <v>22453.95575895</v>
      </c>
      <c r="S19" s="10" t="s">
        <v>178</v>
      </c>
    </row>
    <row r="20" spans="1:19" x14ac:dyDescent="0.2">
      <c r="A20" s="12" t="s">
        <v>187</v>
      </c>
      <c r="B20" s="9">
        <v>292.79399999999998</v>
      </c>
      <c r="C20" s="10" t="s">
        <v>178</v>
      </c>
      <c r="D20" s="9">
        <v>6147.8789999999999</v>
      </c>
      <c r="E20" s="10" t="s">
        <v>159</v>
      </c>
      <c r="F20" s="9">
        <v>5677.8986349999996</v>
      </c>
      <c r="G20" s="10" t="s">
        <v>159</v>
      </c>
      <c r="H20" s="9">
        <v>2386.36</v>
      </c>
      <c r="I20" s="10" t="s">
        <v>178</v>
      </c>
      <c r="J20" s="9">
        <v>906.50800000000004</v>
      </c>
      <c r="K20" s="10" t="s">
        <v>178</v>
      </c>
      <c r="L20" s="9">
        <v>964.46100000000001</v>
      </c>
      <c r="M20" s="10" t="s">
        <v>178</v>
      </c>
      <c r="N20" s="9">
        <v>5000.7619999999997</v>
      </c>
      <c r="O20" s="10" t="s">
        <v>178</v>
      </c>
      <c r="P20" s="9">
        <v>1872.1790000000001</v>
      </c>
      <c r="Q20" s="10" t="s">
        <v>159</v>
      </c>
      <c r="R20" s="9">
        <v>23248.841635000001</v>
      </c>
      <c r="S20" s="10" t="s">
        <v>178</v>
      </c>
    </row>
    <row r="21" spans="1:19" x14ac:dyDescent="0.2">
      <c r="A21" s="12" t="s">
        <v>188</v>
      </c>
      <c r="B21" s="9">
        <v>180.63399999999999</v>
      </c>
      <c r="C21" s="10" t="s">
        <v>178</v>
      </c>
      <c r="D21" s="9">
        <v>6595.933</v>
      </c>
      <c r="E21" s="10" t="s">
        <v>159</v>
      </c>
      <c r="F21" s="9">
        <v>5868.9658799999997</v>
      </c>
      <c r="G21" s="10" t="s">
        <v>159</v>
      </c>
      <c r="H21" s="9">
        <v>2406.6590000000001</v>
      </c>
      <c r="I21" s="10" t="s">
        <v>178</v>
      </c>
      <c r="J21" s="9">
        <v>867.447</v>
      </c>
      <c r="K21" s="10" t="s">
        <v>178</v>
      </c>
      <c r="L21" s="9">
        <v>940.21600000000001</v>
      </c>
      <c r="M21" s="10" t="s">
        <v>178</v>
      </c>
      <c r="N21" s="9">
        <v>5055.7460000000001</v>
      </c>
      <c r="O21" s="10" t="s">
        <v>178</v>
      </c>
      <c r="P21" s="9">
        <v>2071.0619999999999</v>
      </c>
      <c r="Q21" s="10" t="s">
        <v>159</v>
      </c>
      <c r="R21" s="9">
        <v>23986.66288</v>
      </c>
      <c r="S21" s="10" t="s">
        <v>178</v>
      </c>
    </row>
    <row r="22" spans="1:19" x14ac:dyDescent="0.2">
      <c r="A22" s="12" t="s">
        <v>189</v>
      </c>
      <c r="B22" s="9">
        <v>172.75399999999999</v>
      </c>
      <c r="C22" s="10" t="s">
        <v>178</v>
      </c>
      <c r="D22" s="9">
        <v>6435.3590000000004</v>
      </c>
      <c r="E22" s="10" t="s">
        <v>178</v>
      </c>
      <c r="F22" s="9">
        <v>7295.1877599999998</v>
      </c>
      <c r="G22" s="10" t="s">
        <v>159</v>
      </c>
      <c r="H22" s="9">
        <v>2351.06</v>
      </c>
      <c r="I22" s="10" t="s">
        <v>178</v>
      </c>
      <c r="J22" s="9">
        <v>760.38400000000001</v>
      </c>
      <c r="K22" s="10" t="s">
        <v>178</v>
      </c>
      <c r="L22" s="9">
        <v>226.08367000000001</v>
      </c>
      <c r="M22" s="10" t="s">
        <v>178</v>
      </c>
      <c r="N22" s="9">
        <v>4590.0050000000001</v>
      </c>
      <c r="O22" s="10" t="s">
        <v>178</v>
      </c>
      <c r="P22" s="9">
        <v>2153.944</v>
      </c>
      <c r="Q22" s="10" t="s">
        <v>159</v>
      </c>
      <c r="R22" s="9">
        <v>23984.777429999998</v>
      </c>
      <c r="S22" s="10" t="s">
        <v>178</v>
      </c>
    </row>
    <row r="23" spans="1:19" x14ac:dyDescent="0.2">
      <c r="A23" s="12" t="s">
        <v>190</v>
      </c>
      <c r="B23" s="9">
        <v>174.006</v>
      </c>
      <c r="C23" s="10" t="s">
        <v>178</v>
      </c>
      <c r="D23" s="9">
        <v>7090.6450000000004</v>
      </c>
      <c r="E23" s="10" t="s">
        <v>159</v>
      </c>
      <c r="F23" s="9">
        <v>8623.5692049999998</v>
      </c>
      <c r="G23" s="10" t="s">
        <v>159</v>
      </c>
      <c r="H23" s="9">
        <v>2310.69</v>
      </c>
      <c r="I23" s="10" t="s">
        <v>178</v>
      </c>
      <c r="J23" s="9">
        <v>722.88499999999999</v>
      </c>
      <c r="K23" s="10" t="s">
        <v>178</v>
      </c>
      <c r="L23" s="9">
        <v>332.06799999999998</v>
      </c>
      <c r="M23" s="10" t="s">
        <v>178</v>
      </c>
      <c r="N23" s="9">
        <v>4493.4012997</v>
      </c>
      <c r="O23" s="10" t="s">
        <v>178</v>
      </c>
      <c r="P23" s="9">
        <v>2232.6129999999998</v>
      </c>
      <c r="Q23" s="10" t="s">
        <v>159</v>
      </c>
      <c r="R23" s="9">
        <v>25979.877504700002</v>
      </c>
      <c r="S23" s="10" t="s">
        <v>178</v>
      </c>
    </row>
    <row r="24" spans="1:19" x14ac:dyDescent="0.2">
      <c r="A24" s="12" t="s">
        <v>191</v>
      </c>
      <c r="B24" s="9">
        <v>168.536</v>
      </c>
      <c r="C24" s="10" t="s">
        <v>178</v>
      </c>
      <c r="D24" s="9">
        <v>7298.2790000000005</v>
      </c>
      <c r="E24" s="10" t="s">
        <v>159</v>
      </c>
      <c r="F24" s="9">
        <v>9734.2952150000001</v>
      </c>
      <c r="G24" s="10" t="s">
        <v>159</v>
      </c>
      <c r="H24" s="9">
        <v>2222.366</v>
      </c>
      <c r="I24" s="10" t="s">
        <v>178</v>
      </c>
      <c r="J24" s="9">
        <v>742.49300000000005</v>
      </c>
      <c r="K24" s="10" t="s">
        <v>178</v>
      </c>
      <c r="L24" s="9">
        <v>381.29300000000001</v>
      </c>
      <c r="M24" s="10" t="s">
        <v>178</v>
      </c>
      <c r="N24" s="9">
        <v>4662.3819999999996</v>
      </c>
      <c r="O24" s="10" t="s">
        <v>178</v>
      </c>
      <c r="P24" s="9">
        <v>2180.183</v>
      </c>
      <c r="Q24" s="10" t="s">
        <v>159</v>
      </c>
      <c r="R24" s="9">
        <v>27389.827215000001</v>
      </c>
      <c r="S24" s="10" t="s">
        <v>178</v>
      </c>
    </row>
    <row r="25" spans="1:19" x14ac:dyDescent="0.2">
      <c r="A25" s="12" t="s">
        <v>193</v>
      </c>
      <c r="B25" s="9">
        <v>145.136</v>
      </c>
      <c r="C25" s="10" t="s">
        <v>178</v>
      </c>
      <c r="D25" s="9">
        <v>7553.3760000000002</v>
      </c>
      <c r="E25" s="10" t="s">
        <v>178</v>
      </c>
      <c r="F25" s="9">
        <v>12834.82214</v>
      </c>
      <c r="G25" s="10" t="s">
        <v>159</v>
      </c>
      <c r="H25" s="9">
        <v>2357.0709999999999</v>
      </c>
      <c r="I25" s="10" t="s">
        <v>178</v>
      </c>
      <c r="J25" s="9">
        <v>752.88499999999999</v>
      </c>
      <c r="K25" s="10" t="s">
        <v>178</v>
      </c>
      <c r="L25" s="9">
        <v>448.99900000000002</v>
      </c>
      <c r="M25" s="10" t="s">
        <v>178</v>
      </c>
      <c r="N25" s="9">
        <v>4633.723</v>
      </c>
      <c r="O25" s="10" t="s">
        <v>178</v>
      </c>
      <c r="P25" s="9">
        <v>2147.4769999999999</v>
      </c>
      <c r="Q25" s="10" t="s">
        <v>159</v>
      </c>
      <c r="R25" s="9">
        <v>30873.489140000001</v>
      </c>
      <c r="S25" s="10" t="s">
        <v>178</v>
      </c>
    </row>
    <row r="26" spans="1:19" x14ac:dyDescent="0.2">
      <c r="A26" s="12" t="s">
        <v>194</v>
      </c>
      <c r="B26" s="9">
        <v>162.554</v>
      </c>
      <c r="C26" s="10" t="s">
        <v>178</v>
      </c>
      <c r="D26" s="9">
        <v>7502.1</v>
      </c>
      <c r="E26" s="10" t="s">
        <v>178</v>
      </c>
      <c r="F26" s="9">
        <v>16206.315919999999</v>
      </c>
      <c r="G26" s="10" t="s">
        <v>159</v>
      </c>
      <c r="H26" s="9">
        <v>2188.5589539399998</v>
      </c>
      <c r="I26" s="10" t="s">
        <v>178</v>
      </c>
      <c r="J26" s="9">
        <v>723.57502559</v>
      </c>
      <c r="K26" s="10" t="s">
        <v>178</v>
      </c>
      <c r="L26" s="9">
        <v>435.05281979</v>
      </c>
      <c r="M26" s="10" t="s">
        <v>178</v>
      </c>
      <c r="N26" s="9">
        <v>4723.96</v>
      </c>
      <c r="O26" s="10" t="s">
        <v>178</v>
      </c>
      <c r="P26" s="9">
        <v>2040.5994085</v>
      </c>
      <c r="Q26" s="10" t="s">
        <v>159</v>
      </c>
      <c r="R26" s="9">
        <v>33982.71612782</v>
      </c>
      <c r="S26" s="10" t="s">
        <v>178</v>
      </c>
    </row>
    <row r="27" spans="1:19" x14ac:dyDescent="0.2">
      <c r="A27" s="12" t="s">
        <v>196</v>
      </c>
      <c r="B27" s="9">
        <v>176.167</v>
      </c>
      <c r="C27" s="10" t="s">
        <v>178</v>
      </c>
      <c r="D27" s="9">
        <v>7673.8</v>
      </c>
      <c r="E27" s="10" t="s">
        <v>178</v>
      </c>
      <c r="F27" s="9">
        <v>24905.266</v>
      </c>
      <c r="G27" s="10" t="s">
        <v>177</v>
      </c>
      <c r="H27" s="9">
        <v>2184.3072934500001</v>
      </c>
      <c r="I27" s="10" t="s">
        <v>178</v>
      </c>
      <c r="J27" s="9">
        <v>709.04398942</v>
      </c>
      <c r="K27" s="10" t="s">
        <v>178</v>
      </c>
      <c r="L27" s="9">
        <v>448.6365323</v>
      </c>
      <c r="M27" s="10" t="s">
        <v>178</v>
      </c>
      <c r="N27" s="9">
        <v>4852.1495459600001</v>
      </c>
      <c r="O27" s="10" t="s">
        <v>178</v>
      </c>
      <c r="P27" s="9">
        <v>2079.6370000000002</v>
      </c>
      <c r="Q27" s="10" t="s">
        <v>159</v>
      </c>
      <c r="R27" s="9">
        <v>43029.007361130003</v>
      </c>
      <c r="S27" s="10" t="s">
        <v>178</v>
      </c>
    </row>
    <row r="28" spans="1:19" x14ac:dyDescent="0.2">
      <c r="A28" s="12" t="s">
        <v>197</v>
      </c>
      <c r="B28" s="9">
        <v>192.40199999999999</v>
      </c>
      <c r="C28" s="10" t="s">
        <v>178</v>
      </c>
      <c r="D28" s="9">
        <v>8101.6049999999996</v>
      </c>
      <c r="E28" s="10" t="s">
        <v>178</v>
      </c>
      <c r="F28" s="9">
        <v>27961.178</v>
      </c>
      <c r="G28" s="10" t="s">
        <v>159</v>
      </c>
      <c r="H28" s="9">
        <v>2012.9518019</v>
      </c>
      <c r="I28" s="10" t="s">
        <v>178</v>
      </c>
      <c r="J28" s="9">
        <v>660.03617115999998</v>
      </c>
      <c r="K28" s="10" t="s">
        <v>178</v>
      </c>
      <c r="L28" s="9">
        <v>358.62051516000002</v>
      </c>
      <c r="M28" s="10" t="s">
        <v>178</v>
      </c>
      <c r="N28" s="9">
        <v>4889.875</v>
      </c>
      <c r="O28" s="10" t="s">
        <v>418</v>
      </c>
      <c r="P28" s="9">
        <v>2014.7280000000001</v>
      </c>
      <c r="Q28" s="10" t="s">
        <v>159</v>
      </c>
      <c r="R28" s="9">
        <v>46191.396488220002</v>
      </c>
      <c r="S28" s="10" t="s">
        <v>178</v>
      </c>
    </row>
    <row r="29" spans="1:19" x14ac:dyDescent="0.2">
      <c r="A29" s="12" t="s">
        <v>198</v>
      </c>
      <c r="B29" s="9">
        <v>581.98</v>
      </c>
      <c r="C29" s="10" t="s">
        <v>159</v>
      </c>
      <c r="D29" s="9">
        <v>7395.8339999999998</v>
      </c>
      <c r="E29" s="10" t="s">
        <v>195</v>
      </c>
      <c r="F29" s="9">
        <v>251.71811700000001</v>
      </c>
      <c r="G29" s="10" t="s">
        <v>228</v>
      </c>
      <c r="H29" s="9">
        <v>5852.4679999999998</v>
      </c>
      <c r="I29" s="10" t="s">
        <v>229</v>
      </c>
      <c r="J29" s="9">
        <v>521.68799999999999</v>
      </c>
      <c r="K29" s="10" t="s">
        <v>215</v>
      </c>
      <c r="L29" s="9">
        <v>244.827</v>
      </c>
      <c r="M29" s="10" t="s">
        <v>159</v>
      </c>
      <c r="N29" s="9">
        <v>4174.8328336183404</v>
      </c>
      <c r="O29" s="10" t="s">
        <v>230</v>
      </c>
      <c r="P29" s="9">
        <v>3494.723</v>
      </c>
      <c r="Q29" s="10" t="s">
        <v>159</v>
      </c>
      <c r="R29" s="9">
        <v>22518.070950618301</v>
      </c>
      <c r="S29" s="10" t="s">
        <v>159</v>
      </c>
    </row>
    <row r="30" spans="1:19" x14ac:dyDescent="0.2">
      <c r="A30" s="12" t="s">
        <v>199</v>
      </c>
      <c r="B30" s="9">
        <v>730.096</v>
      </c>
      <c r="C30" s="10" t="s">
        <v>159</v>
      </c>
      <c r="D30" s="9">
        <v>7263.232</v>
      </c>
      <c r="E30" s="10" t="s">
        <v>335</v>
      </c>
      <c r="F30" s="9">
        <v>452.44283269664402</v>
      </c>
      <c r="G30" s="10" t="s">
        <v>159</v>
      </c>
      <c r="H30" s="9">
        <v>7801.6239999999998</v>
      </c>
      <c r="I30" s="10" t="s">
        <v>159</v>
      </c>
      <c r="J30" s="9">
        <v>638.61800000000005</v>
      </c>
      <c r="K30" s="10" t="s">
        <v>159</v>
      </c>
      <c r="L30" s="9">
        <v>261.572</v>
      </c>
      <c r="M30" s="10" t="s">
        <v>259</v>
      </c>
      <c r="N30" s="9">
        <v>4407.1344871952297</v>
      </c>
      <c r="O30" s="10" t="s">
        <v>260</v>
      </c>
      <c r="P30" s="9">
        <v>4840.6379200000001</v>
      </c>
      <c r="Q30" s="10" t="s">
        <v>261</v>
      </c>
      <c r="R30" s="9">
        <v>26395.357239891899</v>
      </c>
      <c r="S30" s="10" t="s">
        <v>178</v>
      </c>
    </row>
    <row r="31" spans="1:19" x14ac:dyDescent="0.2">
      <c r="A31" s="12" t="s">
        <v>200</v>
      </c>
      <c r="B31" s="9">
        <v>854.04899999999998</v>
      </c>
      <c r="C31" s="10" t="s">
        <v>159</v>
      </c>
      <c r="D31" s="9">
        <v>6799.4690000000001</v>
      </c>
      <c r="E31" s="10" t="s">
        <v>159</v>
      </c>
      <c r="F31" s="9">
        <v>546.97660399999995</v>
      </c>
      <c r="G31" s="10" t="s">
        <v>159</v>
      </c>
      <c r="H31" s="9">
        <v>8498.2555530000009</v>
      </c>
      <c r="I31" s="10" t="s">
        <v>159</v>
      </c>
      <c r="J31" s="9">
        <v>570.30999999999995</v>
      </c>
      <c r="K31" s="10" t="s">
        <v>159</v>
      </c>
      <c r="L31" s="9">
        <v>219.89500000000001</v>
      </c>
      <c r="M31" s="10" t="s">
        <v>159</v>
      </c>
      <c r="N31" s="9">
        <v>0</v>
      </c>
      <c r="O31" s="10" t="s">
        <v>262</v>
      </c>
      <c r="P31" s="9">
        <v>5187.3387560000001</v>
      </c>
      <c r="Q31" s="10" t="s">
        <v>159</v>
      </c>
      <c r="R31" s="9">
        <v>22676.293913000001</v>
      </c>
      <c r="S31" s="10" t="s">
        <v>159</v>
      </c>
    </row>
    <row r="32" spans="1:19" x14ac:dyDescent="0.2">
      <c r="A32" s="15" t="s">
        <v>201</v>
      </c>
      <c r="B32" s="13">
        <v>813.49300000000005</v>
      </c>
      <c r="C32" s="14" t="s">
        <v>159</v>
      </c>
      <c r="D32" s="13">
        <v>6250.8</v>
      </c>
      <c r="E32" s="14" t="s">
        <v>263</v>
      </c>
      <c r="F32" s="13">
        <v>445.79046</v>
      </c>
      <c r="G32" s="14" t="s">
        <v>159</v>
      </c>
      <c r="H32" s="13">
        <v>9395.3598340000008</v>
      </c>
      <c r="I32" s="14" t="s">
        <v>159</v>
      </c>
      <c r="J32" s="13">
        <v>568.06600000000003</v>
      </c>
      <c r="K32" s="14" t="s">
        <v>159</v>
      </c>
      <c r="L32" s="13">
        <v>199.40299999999999</v>
      </c>
      <c r="M32" s="14" t="s">
        <v>159</v>
      </c>
      <c r="N32" s="13">
        <v>0</v>
      </c>
      <c r="O32" s="14" t="s">
        <v>262</v>
      </c>
      <c r="P32" s="13">
        <v>5657.7281569999996</v>
      </c>
      <c r="Q32" s="14" t="s">
        <v>159</v>
      </c>
      <c r="R32" s="13">
        <v>23330.640450999999</v>
      </c>
      <c r="S32" s="14" t="s">
        <v>159</v>
      </c>
    </row>
    <row r="34" spans="1:2" x14ac:dyDescent="0.2">
      <c r="A34" s="16" t="s">
        <v>202</v>
      </c>
      <c r="B34" s="16" t="s">
        <v>203</v>
      </c>
    </row>
    <row r="36" spans="1:2" x14ac:dyDescent="0.2">
      <c r="B36" s="16" t="s">
        <v>419</v>
      </c>
    </row>
    <row r="37" spans="1:2" x14ac:dyDescent="0.2">
      <c r="B37" s="16" t="s">
        <v>420</v>
      </c>
    </row>
    <row r="38" spans="1:2" x14ac:dyDescent="0.2">
      <c r="B38" s="16" t="s">
        <v>421</v>
      </c>
    </row>
    <row r="39" spans="1:2" x14ac:dyDescent="0.2">
      <c r="B39" s="16" t="s">
        <v>422</v>
      </c>
    </row>
    <row r="40" spans="1:2" x14ac:dyDescent="0.2">
      <c r="B40" s="16" t="s">
        <v>423</v>
      </c>
    </row>
    <row r="41" spans="1:2" x14ac:dyDescent="0.2">
      <c r="B41" s="16" t="s">
        <v>424</v>
      </c>
    </row>
    <row r="42" spans="1:2" x14ac:dyDescent="0.2">
      <c r="B42" s="16" t="s">
        <v>425</v>
      </c>
    </row>
    <row r="43" spans="1:2" x14ac:dyDescent="0.2">
      <c r="B43" s="16" t="s">
        <v>426</v>
      </c>
    </row>
    <row r="44" spans="1:2" x14ac:dyDescent="0.2">
      <c r="B44" s="16" t="s">
        <v>427</v>
      </c>
    </row>
    <row r="45" spans="1:2" x14ac:dyDescent="0.2">
      <c r="B45" s="16" t="s">
        <v>428</v>
      </c>
    </row>
    <row r="46" spans="1:2" x14ac:dyDescent="0.2">
      <c r="B46" s="16" t="s">
        <v>429</v>
      </c>
    </row>
    <row r="47" spans="1:2" x14ac:dyDescent="0.2">
      <c r="B47" s="16" t="s">
        <v>430</v>
      </c>
    </row>
    <row r="48" spans="1:2" x14ac:dyDescent="0.2">
      <c r="B48" s="16" t="s">
        <v>431</v>
      </c>
    </row>
    <row r="49" spans="1:2" x14ac:dyDescent="0.2">
      <c r="B49" s="16" t="s">
        <v>432</v>
      </c>
    </row>
    <row r="51" spans="1:2" x14ac:dyDescent="0.2">
      <c r="B51" s="16" t="s">
        <v>208</v>
      </c>
    </row>
    <row r="54" spans="1:2" x14ac:dyDescent="0.2">
      <c r="A54" s="17" t="str">
        <f>HYPERLINK("#'GAMING 15'!A2", "&lt;&lt;&lt; Previous table")</f>
        <v>&lt;&lt;&lt; Previous table</v>
      </c>
    </row>
    <row r="55" spans="1:2" x14ac:dyDescent="0.2">
      <c r="A55" s="17" t="str">
        <f>HYPERLINK("#'WAGERING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S5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HYPERLINK("#'INDEX'!B112", "Link to index")</f>
        <v>Link to index</v>
      </c>
    </row>
    <row r="2" spans="1:19" ht="15.75" customHeight="1" x14ac:dyDescent="0.2">
      <c r="A2" s="25" t="s">
        <v>433</v>
      </c>
      <c r="B2" s="24"/>
      <c r="C2" s="24"/>
      <c r="D2" s="24"/>
      <c r="E2" s="24"/>
      <c r="F2" s="24"/>
      <c r="G2" s="24"/>
      <c r="H2" s="24"/>
      <c r="I2" s="24"/>
      <c r="J2" s="24"/>
      <c r="K2" s="24"/>
      <c r="L2" s="24"/>
      <c r="M2" s="24"/>
      <c r="N2" s="24"/>
      <c r="O2" s="24"/>
      <c r="P2" s="24"/>
      <c r="Q2" s="24"/>
      <c r="R2" s="24"/>
      <c r="S2" s="24"/>
    </row>
    <row r="3" spans="1:19" ht="15.75" customHeight="1" x14ac:dyDescent="0.2">
      <c r="A3" s="25" t="s">
        <v>130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430.06043283582102</v>
      </c>
      <c r="C7" s="10" t="s">
        <v>159</v>
      </c>
      <c r="D7" s="9">
        <v>9050.4142656716394</v>
      </c>
      <c r="E7" s="10" t="s">
        <v>159</v>
      </c>
      <c r="F7" s="9">
        <v>616.76218208955197</v>
      </c>
      <c r="G7" s="10" t="s">
        <v>159</v>
      </c>
      <c r="H7" s="9">
        <v>3400.5143283582102</v>
      </c>
      <c r="I7" s="10" t="s">
        <v>178</v>
      </c>
      <c r="J7" s="9">
        <v>1417.51378208955</v>
      </c>
      <c r="K7" s="10" t="s">
        <v>178</v>
      </c>
      <c r="L7" s="9">
        <v>462.43974626865702</v>
      </c>
      <c r="M7" s="10" t="s">
        <v>159</v>
      </c>
      <c r="N7" s="9">
        <v>5913.0607970149204</v>
      </c>
      <c r="O7" s="10" t="s">
        <v>159</v>
      </c>
      <c r="P7" s="9">
        <v>1952.28628656716</v>
      </c>
      <c r="Q7" s="10" t="s">
        <v>159</v>
      </c>
      <c r="R7" s="9">
        <v>23243.0518208955</v>
      </c>
      <c r="S7" s="10" t="s">
        <v>178</v>
      </c>
    </row>
    <row r="8" spans="1:19" x14ac:dyDescent="0.2">
      <c r="A8" s="12" t="s">
        <v>171</v>
      </c>
      <c r="B8" s="9">
        <v>464.12495575221197</v>
      </c>
      <c r="C8" s="10" t="s">
        <v>159</v>
      </c>
      <c r="D8" s="9">
        <v>9036.0834159292008</v>
      </c>
      <c r="E8" s="10" t="s">
        <v>159</v>
      </c>
      <c r="F8" s="9">
        <v>708.840982300885</v>
      </c>
      <c r="G8" s="10" t="s">
        <v>159</v>
      </c>
      <c r="H8" s="9">
        <v>3419.3594070796498</v>
      </c>
      <c r="I8" s="10" t="s">
        <v>178</v>
      </c>
      <c r="J8" s="9">
        <v>1436.5101504424799</v>
      </c>
      <c r="K8" s="10" t="s">
        <v>178</v>
      </c>
      <c r="L8" s="9">
        <v>448.08369026548701</v>
      </c>
      <c r="M8" s="10" t="s">
        <v>159</v>
      </c>
      <c r="N8" s="9">
        <v>6005.0400796460199</v>
      </c>
      <c r="O8" s="10" t="s">
        <v>159</v>
      </c>
      <c r="P8" s="9">
        <v>2031.13391150443</v>
      </c>
      <c r="Q8" s="10" t="s">
        <v>159</v>
      </c>
      <c r="R8" s="9">
        <v>23549.176592920401</v>
      </c>
      <c r="S8" s="10" t="s">
        <v>178</v>
      </c>
    </row>
    <row r="9" spans="1:19" x14ac:dyDescent="0.2">
      <c r="A9" s="12" t="s">
        <v>172</v>
      </c>
      <c r="B9" s="9">
        <v>562.91457060518701</v>
      </c>
      <c r="C9" s="10" t="s">
        <v>178</v>
      </c>
      <c r="D9" s="9">
        <v>8941.1584409221905</v>
      </c>
      <c r="E9" s="10" t="s">
        <v>159</v>
      </c>
      <c r="F9" s="9">
        <v>800.42669740634005</v>
      </c>
      <c r="G9" s="10" t="s">
        <v>159</v>
      </c>
      <c r="H9" s="9">
        <v>3292.0755302593702</v>
      </c>
      <c r="I9" s="10" t="s">
        <v>178</v>
      </c>
      <c r="J9" s="9">
        <v>1411.20759942363</v>
      </c>
      <c r="K9" s="10" t="s">
        <v>178</v>
      </c>
      <c r="L9" s="9">
        <v>412.81090526801199</v>
      </c>
      <c r="M9" s="10" t="s">
        <v>159</v>
      </c>
      <c r="N9" s="9">
        <v>5873.6405878962496</v>
      </c>
      <c r="O9" s="10" t="s">
        <v>159</v>
      </c>
      <c r="P9" s="9">
        <v>2010.1170605187301</v>
      </c>
      <c r="Q9" s="10" t="s">
        <v>159</v>
      </c>
      <c r="R9" s="9">
        <v>23304.351392299701</v>
      </c>
      <c r="S9" s="10" t="s">
        <v>178</v>
      </c>
    </row>
    <row r="10" spans="1:19" x14ac:dyDescent="0.2">
      <c r="A10" s="12" t="s">
        <v>173</v>
      </c>
      <c r="B10" s="9">
        <v>851.88441032608705</v>
      </c>
      <c r="C10" s="10" t="s">
        <v>178</v>
      </c>
      <c r="D10" s="9">
        <v>8436.1692228260908</v>
      </c>
      <c r="E10" s="10" t="s">
        <v>178</v>
      </c>
      <c r="F10" s="9">
        <v>1097.75416304348</v>
      </c>
      <c r="G10" s="10" t="s">
        <v>159</v>
      </c>
      <c r="H10" s="9">
        <v>2801.34088043478</v>
      </c>
      <c r="I10" s="10" t="s">
        <v>178</v>
      </c>
      <c r="J10" s="9">
        <v>1399.5849619565199</v>
      </c>
      <c r="K10" s="10" t="s">
        <v>178</v>
      </c>
      <c r="L10" s="9">
        <v>415.18115217391301</v>
      </c>
      <c r="M10" s="10" t="s">
        <v>159</v>
      </c>
      <c r="N10" s="9">
        <v>5971.2480489130403</v>
      </c>
      <c r="O10" s="10" t="s">
        <v>159</v>
      </c>
      <c r="P10" s="9">
        <v>1925.4741847826101</v>
      </c>
      <c r="Q10" s="10" t="s">
        <v>159</v>
      </c>
      <c r="R10" s="9">
        <v>22898.637024456501</v>
      </c>
      <c r="S10" s="10" t="s">
        <v>178</v>
      </c>
    </row>
    <row r="11" spans="1:19" x14ac:dyDescent="0.2">
      <c r="A11" s="12" t="s">
        <v>174</v>
      </c>
      <c r="B11" s="9">
        <v>1113.7286948480801</v>
      </c>
      <c r="C11" s="10" t="s">
        <v>178</v>
      </c>
      <c r="D11" s="9">
        <v>8685.6788639365896</v>
      </c>
      <c r="E11" s="10" t="s">
        <v>178</v>
      </c>
      <c r="F11" s="9">
        <v>1968.9916803170399</v>
      </c>
      <c r="G11" s="10" t="s">
        <v>159</v>
      </c>
      <c r="H11" s="9">
        <v>2805.6208612945802</v>
      </c>
      <c r="I11" s="10" t="s">
        <v>178</v>
      </c>
      <c r="J11" s="9">
        <v>1413.0117225891699</v>
      </c>
      <c r="K11" s="10" t="s">
        <v>178</v>
      </c>
      <c r="L11" s="9">
        <v>440.799612681638</v>
      </c>
      <c r="M11" s="10" t="s">
        <v>178</v>
      </c>
      <c r="N11" s="9">
        <v>6300.2533315719902</v>
      </c>
      <c r="O11" s="10" t="s">
        <v>159</v>
      </c>
      <c r="P11" s="9">
        <v>1892.6651175693501</v>
      </c>
      <c r="Q11" s="10" t="s">
        <v>159</v>
      </c>
      <c r="R11" s="9">
        <v>24620.749884808502</v>
      </c>
      <c r="S11" s="10" t="s">
        <v>178</v>
      </c>
    </row>
    <row r="12" spans="1:19" x14ac:dyDescent="0.2">
      <c r="A12" s="12" t="s">
        <v>175</v>
      </c>
      <c r="B12" s="9">
        <v>1305.59713846154</v>
      </c>
      <c r="C12" s="10" t="s">
        <v>178</v>
      </c>
      <c r="D12" s="9">
        <v>8925.1462153846205</v>
      </c>
      <c r="E12" s="10" t="s">
        <v>178</v>
      </c>
      <c r="F12" s="9">
        <v>2611.98773076923</v>
      </c>
      <c r="G12" s="10" t="s">
        <v>159</v>
      </c>
      <c r="H12" s="9">
        <v>2891.8714153846199</v>
      </c>
      <c r="I12" s="10" t="s">
        <v>178</v>
      </c>
      <c r="J12" s="9">
        <v>1345.2849923076899</v>
      </c>
      <c r="K12" s="10" t="s">
        <v>178</v>
      </c>
      <c r="L12" s="9">
        <v>473.622876923077</v>
      </c>
      <c r="M12" s="10" t="s">
        <v>178</v>
      </c>
      <c r="N12" s="9">
        <v>6480.0499615384597</v>
      </c>
      <c r="O12" s="10" t="s">
        <v>159</v>
      </c>
      <c r="P12" s="9">
        <v>1961.73124615385</v>
      </c>
      <c r="Q12" s="10" t="s">
        <v>159</v>
      </c>
      <c r="R12" s="9">
        <v>25995.2915769231</v>
      </c>
      <c r="S12" s="10" t="s">
        <v>178</v>
      </c>
    </row>
    <row r="13" spans="1:19" x14ac:dyDescent="0.2">
      <c r="A13" s="12" t="s">
        <v>179</v>
      </c>
      <c r="B13" s="9">
        <v>735.50779974968702</v>
      </c>
      <c r="C13" s="10" t="s">
        <v>178</v>
      </c>
      <c r="D13" s="9">
        <v>9280.32645807259</v>
      </c>
      <c r="E13" s="10" t="s">
        <v>159</v>
      </c>
      <c r="F13" s="9">
        <v>3031.46378222778</v>
      </c>
      <c r="G13" s="10" t="s">
        <v>159</v>
      </c>
      <c r="H13" s="9">
        <v>3051.2889011264101</v>
      </c>
      <c r="I13" s="10" t="s">
        <v>178</v>
      </c>
      <c r="J13" s="9">
        <v>1355.8967008761001</v>
      </c>
      <c r="K13" s="10" t="s">
        <v>178</v>
      </c>
      <c r="L13" s="9">
        <v>481.42230037546898</v>
      </c>
      <c r="M13" s="10" t="s">
        <v>178</v>
      </c>
      <c r="N13" s="9">
        <v>6607.0156595744702</v>
      </c>
      <c r="O13" s="10" t="s">
        <v>159</v>
      </c>
      <c r="P13" s="9">
        <v>2054.1503804755898</v>
      </c>
      <c r="Q13" s="10" t="s">
        <v>159</v>
      </c>
      <c r="R13" s="9">
        <v>26597.071982478101</v>
      </c>
      <c r="S13" s="10" t="s">
        <v>178</v>
      </c>
    </row>
    <row r="14" spans="1:19" x14ac:dyDescent="0.2">
      <c r="A14" s="12" t="s">
        <v>180</v>
      </c>
      <c r="B14" s="9">
        <v>705.40756723716402</v>
      </c>
      <c r="C14" s="10" t="s">
        <v>178</v>
      </c>
      <c r="D14" s="9">
        <v>9226.3104352078208</v>
      </c>
      <c r="E14" s="10" t="s">
        <v>159</v>
      </c>
      <c r="F14" s="9">
        <v>3712.8836992665001</v>
      </c>
      <c r="G14" s="10" t="s">
        <v>159</v>
      </c>
      <c r="H14" s="9">
        <v>3155.0119877750599</v>
      </c>
      <c r="I14" s="10" t="s">
        <v>178</v>
      </c>
      <c r="J14" s="9">
        <v>1451.2005550122301</v>
      </c>
      <c r="K14" s="10" t="s">
        <v>178</v>
      </c>
      <c r="L14" s="9">
        <v>493.33471393642998</v>
      </c>
      <c r="M14" s="10" t="s">
        <v>178</v>
      </c>
      <c r="N14" s="9">
        <v>6727.6077139364297</v>
      </c>
      <c r="O14" s="10" t="s">
        <v>159</v>
      </c>
      <c r="P14" s="9">
        <v>2239.9266454767699</v>
      </c>
      <c r="Q14" s="10" t="s">
        <v>159</v>
      </c>
      <c r="R14" s="9">
        <v>27711.683317848401</v>
      </c>
      <c r="S14" s="10" t="s">
        <v>178</v>
      </c>
    </row>
    <row r="15" spans="1:19" x14ac:dyDescent="0.2">
      <c r="A15" s="12" t="s">
        <v>181</v>
      </c>
      <c r="B15" s="9">
        <v>568.56032701421805</v>
      </c>
      <c r="C15" s="10" t="s">
        <v>178</v>
      </c>
      <c r="D15" s="9">
        <v>8815.3270805687207</v>
      </c>
      <c r="E15" s="10" t="s">
        <v>159</v>
      </c>
      <c r="F15" s="9">
        <v>4106.7840538151704</v>
      </c>
      <c r="G15" s="10" t="s">
        <v>159</v>
      </c>
      <c r="H15" s="9">
        <v>3117.0924493954999</v>
      </c>
      <c r="I15" s="10" t="s">
        <v>178</v>
      </c>
      <c r="J15" s="9">
        <v>1273.6396492890999</v>
      </c>
      <c r="K15" s="10" t="s">
        <v>178</v>
      </c>
      <c r="L15" s="9">
        <v>506.79609952606597</v>
      </c>
      <c r="M15" s="10" t="s">
        <v>178</v>
      </c>
      <c r="N15" s="9">
        <v>6670.3964502369699</v>
      </c>
      <c r="O15" s="10" t="s">
        <v>159</v>
      </c>
      <c r="P15" s="9">
        <v>2340.6216611374398</v>
      </c>
      <c r="Q15" s="10" t="s">
        <v>159</v>
      </c>
      <c r="R15" s="9">
        <v>27399.217770983199</v>
      </c>
      <c r="S15" s="10" t="s">
        <v>178</v>
      </c>
    </row>
    <row r="16" spans="1:19" x14ac:dyDescent="0.2">
      <c r="A16" s="12" t="s">
        <v>182</v>
      </c>
      <c r="B16" s="9">
        <v>423.20779746835399</v>
      </c>
      <c r="C16" s="10" t="s">
        <v>178</v>
      </c>
      <c r="D16" s="9">
        <v>8783.4942393555793</v>
      </c>
      <c r="E16" s="10" t="s">
        <v>159</v>
      </c>
      <c r="F16" s="9">
        <v>5698.4747571921798</v>
      </c>
      <c r="G16" s="10" t="s">
        <v>159</v>
      </c>
      <c r="H16" s="9">
        <v>3254.2956455696199</v>
      </c>
      <c r="I16" s="10" t="s">
        <v>178</v>
      </c>
      <c r="J16" s="9">
        <v>1303.57116455696</v>
      </c>
      <c r="K16" s="10" t="s">
        <v>178</v>
      </c>
      <c r="L16" s="9">
        <v>590.07672497123099</v>
      </c>
      <c r="M16" s="10" t="s">
        <v>178</v>
      </c>
      <c r="N16" s="9">
        <v>6886.5469850402797</v>
      </c>
      <c r="O16" s="10" t="s">
        <v>159</v>
      </c>
      <c r="P16" s="9">
        <v>2518.0005086306101</v>
      </c>
      <c r="Q16" s="10" t="s">
        <v>159</v>
      </c>
      <c r="R16" s="9">
        <v>29457.667822784799</v>
      </c>
      <c r="S16" s="10" t="s">
        <v>178</v>
      </c>
    </row>
    <row r="17" spans="1:19" x14ac:dyDescent="0.2">
      <c r="A17" s="12" t="s">
        <v>183</v>
      </c>
      <c r="B17" s="9">
        <v>443.69448775055702</v>
      </c>
      <c r="C17" s="10" t="s">
        <v>178</v>
      </c>
      <c r="D17" s="9">
        <v>8230.7818663697108</v>
      </c>
      <c r="E17" s="10" t="s">
        <v>159</v>
      </c>
      <c r="F17" s="9">
        <v>6257.4962672605798</v>
      </c>
      <c r="G17" s="10" t="s">
        <v>159</v>
      </c>
      <c r="H17" s="9">
        <v>3183.7284628514699</v>
      </c>
      <c r="I17" s="10" t="s">
        <v>178</v>
      </c>
      <c r="J17" s="9">
        <v>1203.7483763919799</v>
      </c>
      <c r="K17" s="10" t="s">
        <v>178</v>
      </c>
      <c r="L17" s="9">
        <v>734.05044320712705</v>
      </c>
      <c r="M17" s="10" t="s">
        <v>178</v>
      </c>
      <c r="N17" s="9">
        <v>6504.9599265033403</v>
      </c>
      <c r="O17" s="10" t="s">
        <v>178</v>
      </c>
      <c r="P17" s="9">
        <v>2496.4156302895299</v>
      </c>
      <c r="Q17" s="10" t="s">
        <v>159</v>
      </c>
      <c r="R17" s="9">
        <v>29054.875460624298</v>
      </c>
      <c r="S17" s="10" t="s">
        <v>178</v>
      </c>
    </row>
    <row r="18" spans="1:19" x14ac:dyDescent="0.2">
      <c r="A18" s="12" t="s">
        <v>185</v>
      </c>
      <c r="B18" s="9">
        <v>386.58277321814302</v>
      </c>
      <c r="C18" s="10" t="s">
        <v>178</v>
      </c>
      <c r="D18" s="9">
        <v>8510.2543866090691</v>
      </c>
      <c r="E18" s="10" t="s">
        <v>159</v>
      </c>
      <c r="F18" s="9">
        <v>6885.14289200864</v>
      </c>
      <c r="G18" s="10" t="s">
        <v>159</v>
      </c>
      <c r="H18" s="9">
        <v>3343.19345572354</v>
      </c>
      <c r="I18" s="10" t="s">
        <v>178</v>
      </c>
      <c r="J18" s="9">
        <v>1236.3462894168499</v>
      </c>
      <c r="K18" s="10" t="s">
        <v>178</v>
      </c>
      <c r="L18" s="9">
        <v>1065.9165161987</v>
      </c>
      <c r="M18" s="10" t="s">
        <v>178</v>
      </c>
      <c r="N18" s="9">
        <v>6976.3722375809903</v>
      </c>
      <c r="O18" s="10" t="s">
        <v>159</v>
      </c>
      <c r="P18" s="9">
        <v>2543.6361637473401</v>
      </c>
      <c r="Q18" s="10" t="s">
        <v>159</v>
      </c>
      <c r="R18" s="9">
        <v>30947.444714503301</v>
      </c>
      <c r="S18" s="10" t="s">
        <v>178</v>
      </c>
    </row>
    <row r="19" spans="1:19" x14ac:dyDescent="0.2">
      <c r="A19" s="12" t="s">
        <v>186</v>
      </c>
      <c r="B19" s="9">
        <v>386.80528481012698</v>
      </c>
      <c r="C19" s="10" t="s">
        <v>178</v>
      </c>
      <c r="D19" s="9">
        <v>8488.9459177215194</v>
      </c>
      <c r="E19" s="10" t="s">
        <v>159</v>
      </c>
      <c r="F19" s="9">
        <v>7420.2466714367101</v>
      </c>
      <c r="G19" s="10" t="s">
        <v>159</v>
      </c>
      <c r="H19" s="9">
        <v>3276.77502531646</v>
      </c>
      <c r="I19" s="10" t="s">
        <v>178</v>
      </c>
      <c r="J19" s="9">
        <v>1217.48198734177</v>
      </c>
      <c r="K19" s="10" t="s">
        <v>178</v>
      </c>
      <c r="L19" s="9">
        <v>1053.9679936708901</v>
      </c>
      <c r="M19" s="10" t="s">
        <v>178</v>
      </c>
      <c r="N19" s="9">
        <v>6902.5969438167704</v>
      </c>
      <c r="O19" s="10" t="s">
        <v>159</v>
      </c>
      <c r="P19" s="9">
        <v>2376.06822151899</v>
      </c>
      <c r="Q19" s="10" t="s">
        <v>159</v>
      </c>
      <c r="R19" s="9">
        <v>31122.888045633201</v>
      </c>
      <c r="S19" s="10" t="s">
        <v>178</v>
      </c>
    </row>
    <row r="20" spans="1:19" x14ac:dyDescent="0.2">
      <c r="A20" s="12" t="s">
        <v>187</v>
      </c>
      <c r="B20" s="9">
        <v>393.78845035824003</v>
      </c>
      <c r="C20" s="10" t="s">
        <v>178</v>
      </c>
      <c r="D20" s="9">
        <v>8268.4882354145302</v>
      </c>
      <c r="E20" s="10" t="s">
        <v>159</v>
      </c>
      <c r="F20" s="9">
        <v>7636.3959123746199</v>
      </c>
      <c r="G20" s="10" t="s">
        <v>159</v>
      </c>
      <c r="H20" s="9">
        <v>3209.4954350051198</v>
      </c>
      <c r="I20" s="10" t="s">
        <v>178</v>
      </c>
      <c r="J20" s="9">
        <v>1219.1929498464699</v>
      </c>
      <c r="K20" s="10" t="s">
        <v>178</v>
      </c>
      <c r="L20" s="9">
        <v>1297.1358792221099</v>
      </c>
      <c r="M20" s="10" t="s">
        <v>178</v>
      </c>
      <c r="N20" s="9">
        <v>6725.6921883316299</v>
      </c>
      <c r="O20" s="10" t="s">
        <v>178</v>
      </c>
      <c r="P20" s="9">
        <v>2517.9561985670398</v>
      </c>
      <c r="Q20" s="10" t="s">
        <v>159</v>
      </c>
      <c r="R20" s="9">
        <v>31268.1452491198</v>
      </c>
      <c r="S20" s="10" t="s">
        <v>178</v>
      </c>
    </row>
    <row r="21" spans="1:19" x14ac:dyDescent="0.2">
      <c r="A21" s="12" t="s">
        <v>188</v>
      </c>
      <c r="B21" s="9">
        <v>237.35307599999999</v>
      </c>
      <c r="C21" s="10" t="s">
        <v>178</v>
      </c>
      <c r="D21" s="9">
        <v>8667.0559620000004</v>
      </c>
      <c r="E21" s="10" t="s">
        <v>159</v>
      </c>
      <c r="F21" s="9">
        <v>7711.82116632</v>
      </c>
      <c r="G21" s="10" t="s">
        <v>159</v>
      </c>
      <c r="H21" s="9">
        <v>3162.3499259999999</v>
      </c>
      <c r="I21" s="10" t="s">
        <v>178</v>
      </c>
      <c r="J21" s="9">
        <v>1139.8253580000001</v>
      </c>
      <c r="K21" s="10" t="s">
        <v>178</v>
      </c>
      <c r="L21" s="9">
        <v>1235.4438239999999</v>
      </c>
      <c r="M21" s="10" t="s">
        <v>178</v>
      </c>
      <c r="N21" s="9">
        <v>6643.2502439999998</v>
      </c>
      <c r="O21" s="10" t="s">
        <v>178</v>
      </c>
      <c r="P21" s="9">
        <v>2721.3754680000002</v>
      </c>
      <c r="Q21" s="10" t="s">
        <v>159</v>
      </c>
      <c r="R21" s="9">
        <v>31518.47502432</v>
      </c>
      <c r="S21" s="10" t="s">
        <v>178</v>
      </c>
    </row>
    <row r="22" spans="1:19" x14ac:dyDescent="0.2">
      <c r="A22" s="12" t="s">
        <v>189</v>
      </c>
      <c r="B22" s="9">
        <v>221.89516715542501</v>
      </c>
      <c r="C22" s="10" t="s">
        <v>178</v>
      </c>
      <c r="D22" s="9">
        <v>8265.9449912023501</v>
      </c>
      <c r="E22" s="10" t="s">
        <v>178</v>
      </c>
      <c r="F22" s="9">
        <v>9370.3584717888607</v>
      </c>
      <c r="G22" s="10" t="s">
        <v>159</v>
      </c>
      <c r="H22" s="9">
        <v>3019.8365982404698</v>
      </c>
      <c r="I22" s="10" t="s">
        <v>178</v>
      </c>
      <c r="J22" s="9">
        <v>976.68091495601197</v>
      </c>
      <c r="K22" s="10" t="s">
        <v>178</v>
      </c>
      <c r="L22" s="9">
        <v>290.39486058650999</v>
      </c>
      <c r="M22" s="10" t="s">
        <v>178</v>
      </c>
      <c r="N22" s="9">
        <v>5895.66624633431</v>
      </c>
      <c r="O22" s="10" t="s">
        <v>178</v>
      </c>
      <c r="P22" s="9">
        <v>2766.6494780058702</v>
      </c>
      <c r="Q22" s="10" t="s">
        <v>159</v>
      </c>
      <c r="R22" s="9">
        <v>30807.426728269798</v>
      </c>
      <c r="S22" s="10" t="s">
        <v>178</v>
      </c>
    </row>
    <row r="23" spans="1:19" x14ac:dyDescent="0.2">
      <c r="A23" s="12" t="s">
        <v>190</v>
      </c>
      <c r="B23" s="9">
        <v>217.75608</v>
      </c>
      <c r="C23" s="10" t="s">
        <v>178</v>
      </c>
      <c r="D23" s="9">
        <v>8873.4357428571402</v>
      </c>
      <c r="E23" s="10" t="s">
        <v>159</v>
      </c>
      <c r="F23" s="9">
        <v>10791.780890828601</v>
      </c>
      <c r="G23" s="10" t="s">
        <v>159</v>
      </c>
      <c r="H23" s="9">
        <v>2891.6634857142899</v>
      </c>
      <c r="I23" s="10" t="s">
        <v>178</v>
      </c>
      <c r="J23" s="9">
        <v>904.63894285714298</v>
      </c>
      <c r="K23" s="10" t="s">
        <v>178</v>
      </c>
      <c r="L23" s="9">
        <v>415.55938285714302</v>
      </c>
      <c r="M23" s="10" t="s">
        <v>178</v>
      </c>
      <c r="N23" s="9">
        <v>5623.1707693388598</v>
      </c>
      <c r="O23" s="10" t="s">
        <v>178</v>
      </c>
      <c r="P23" s="9">
        <v>2793.9556971428601</v>
      </c>
      <c r="Q23" s="10" t="s">
        <v>159</v>
      </c>
      <c r="R23" s="9">
        <v>32511.960991595999</v>
      </c>
      <c r="S23" s="10" t="s">
        <v>178</v>
      </c>
    </row>
    <row r="24" spans="1:19" x14ac:dyDescent="0.2">
      <c r="A24" s="12" t="s">
        <v>191</v>
      </c>
      <c r="B24" s="9">
        <v>207.35608988764</v>
      </c>
      <c r="C24" s="10" t="s">
        <v>178</v>
      </c>
      <c r="D24" s="9">
        <v>8979.3432640449391</v>
      </c>
      <c r="E24" s="10" t="s">
        <v>159</v>
      </c>
      <c r="F24" s="9">
        <v>11976.464337556199</v>
      </c>
      <c r="G24" s="10" t="s">
        <v>159</v>
      </c>
      <c r="H24" s="9">
        <v>2734.25929213483</v>
      </c>
      <c r="I24" s="10" t="s">
        <v>178</v>
      </c>
      <c r="J24" s="9">
        <v>913.51666853932602</v>
      </c>
      <c r="K24" s="10" t="s">
        <v>178</v>
      </c>
      <c r="L24" s="9">
        <v>469.11891573033699</v>
      </c>
      <c r="M24" s="10" t="s">
        <v>178</v>
      </c>
      <c r="N24" s="9">
        <v>5736.3014494381996</v>
      </c>
      <c r="O24" s="10" t="s">
        <v>178</v>
      </c>
      <c r="P24" s="9">
        <v>2682.3599831460701</v>
      </c>
      <c r="Q24" s="10" t="s">
        <v>159</v>
      </c>
      <c r="R24" s="9">
        <v>33698.7200004775</v>
      </c>
      <c r="S24" s="10" t="s">
        <v>178</v>
      </c>
    </row>
    <row r="25" spans="1:19" x14ac:dyDescent="0.2">
      <c r="A25" s="12" t="s">
        <v>193</v>
      </c>
      <c r="B25" s="9">
        <v>176.09298614958499</v>
      </c>
      <c r="C25" s="10" t="s">
        <v>178</v>
      </c>
      <c r="D25" s="9">
        <v>9164.4839002770095</v>
      </c>
      <c r="E25" s="10" t="s">
        <v>178</v>
      </c>
      <c r="F25" s="9">
        <v>15572.443482880901</v>
      </c>
      <c r="G25" s="10" t="s">
        <v>159</v>
      </c>
      <c r="H25" s="9">
        <v>2859.8257562326899</v>
      </c>
      <c r="I25" s="10" t="s">
        <v>178</v>
      </c>
      <c r="J25" s="9">
        <v>913.47265927977799</v>
      </c>
      <c r="K25" s="10" t="s">
        <v>178</v>
      </c>
      <c r="L25" s="9">
        <v>544.76886980609402</v>
      </c>
      <c r="M25" s="10" t="s">
        <v>178</v>
      </c>
      <c r="N25" s="9">
        <v>5622.0794293628796</v>
      </c>
      <c r="O25" s="10" t="s">
        <v>178</v>
      </c>
      <c r="P25" s="9">
        <v>2605.5261108033201</v>
      </c>
      <c r="Q25" s="10" t="s">
        <v>159</v>
      </c>
      <c r="R25" s="9">
        <v>37458.693194792198</v>
      </c>
      <c r="S25" s="10" t="s">
        <v>178</v>
      </c>
    </row>
    <row r="26" spans="1:19" x14ac:dyDescent="0.2">
      <c r="A26" s="12" t="s">
        <v>194</v>
      </c>
      <c r="B26" s="9">
        <v>193.82573139745901</v>
      </c>
      <c r="C26" s="10" t="s">
        <v>178</v>
      </c>
      <c r="D26" s="9">
        <v>8945.3352087114308</v>
      </c>
      <c r="E26" s="10" t="s">
        <v>178</v>
      </c>
      <c r="F26" s="9">
        <v>19324.046387368398</v>
      </c>
      <c r="G26" s="10" t="s">
        <v>159</v>
      </c>
      <c r="H26" s="9">
        <v>2609.5884441716498</v>
      </c>
      <c r="I26" s="10" t="s">
        <v>178</v>
      </c>
      <c r="J26" s="9">
        <v>862.77457679243196</v>
      </c>
      <c r="K26" s="10" t="s">
        <v>178</v>
      </c>
      <c r="L26" s="9">
        <v>518.74719165522697</v>
      </c>
      <c r="M26" s="10" t="s">
        <v>178</v>
      </c>
      <c r="N26" s="9">
        <v>5632.74359346642</v>
      </c>
      <c r="O26" s="10" t="s">
        <v>178</v>
      </c>
      <c r="P26" s="9">
        <v>2433.1648119500901</v>
      </c>
      <c r="Q26" s="10" t="s">
        <v>159</v>
      </c>
      <c r="R26" s="9">
        <v>40520.225945513099</v>
      </c>
      <c r="S26" s="10" t="s">
        <v>178</v>
      </c>
    </row>
    <row r="27" spans="1:19" x14ac:dyDescent="0.2">
      <c r="A27" s="12" t="s">
        <v>196</v>
      </c>
      <c r="B27" s="9">
        <v>206.12950845948399</v>
      </c>
      <c r="C27" s="10" t="s">
        <v>178</v>
      </c>
      <c r="D27" s="9">
        <v>8978.9609973285897</v>
      </c>
      <c r="E27" s="10" t="s">
        <v>178</v>
      </c>
      <c r="F27" s="9">
        <v>29141.157189670499</v>
      </c>
      <c r="G27" s="10" t="s">
        <v>177</v>
      </c>
      <c r="H27" s="9">
        <v>2555.8145891302802</v>
      </c>
      <c r="I27" s="10" t="s">
        <v>178</v>
      </c>
      <c r="J27" s="9">
        <v>829.63829216195904</v>
      </c>
      <c r="K27" s="10" t="s">
        <v>178</v>
      </c>
      <c r="L27" s="9">
        <v>524.94069763330401</v>
      </c>
      <c r="M27" s="10" t="s">
        <v>178</v>
      </c>
      <c r="N27" s="9">
        <v>5677.4038320493701</v>
      </c>
      <c r="O27" s="10" t="s">
        <v>178</v>
      </c>
      <c r="P27" s="9">
        <v>2433.3419572573498</v>
      </c>
      <c r="Q27" s="10" t="s">
        <v>159</v>
      </c>
      <c r="R27" s="9">
        <v>50347.387063690898</v>
      </c>
      <c r="S27" s="10" t="s">
        <v>178</v>
      </c>
    </row>
    <row r="28" spans="1:19" x14ac:dyDescent="0.2">
      <c r="A28" s="12" t="s">
        <v>197</v>
      </c>
      <c r="B28" s="9">
        <v>221.57425766871199</v>
      </c>
      <c r="C28" s="10" t="s">
        <v>178</v>
      </c>
      <c r="D28" s="9">
        <v>9329.9815687992996</v>
      </c>
      <c r="E28" s="10" t="s">
        <v>178</v>
      </c>
      <c r="F28" s="9">
        <v>32200.690527607399</v>
      </c>
      <c r="G28" s="10" t="s">
        <v>159</v>
      </c>
      <c r="H28" s="9">
        <v>2318.1583415395298</v>
      </c>
      <c r="I28" s="10" t="s">
        <v>178</v>
      </c>
      <c r="J28" s="9">
        <v>760.11176941651195</v>
      </c>
      <c r="K28" s="10" t="s">
        <v>178</v>
      </c>
      <c r="L28" s="9">
        <v>412.99505426839602</v>
      </c>
      <c r="M28" s="10" t="s">
        <v>178</v>
      </c>
      <c r="N28" s="9">
        <v>5631.2846187554796</v>
      </c>
      <c r="O28" s="10" t="s">
        <v>418</v>
      </c>
      <c r="P28" s="9">
        <v>2320.20384925504</v>
      </c>
      <c r="Q28" s="10" t="s">
        <v>159</v>
      </c>
      <c r="R28" s="9">
        <v>53194.999987310301</v>
      </c>
      <c r="S28" s="10" t="s">
        <v>178</v>
      </c>
    </row>
    <row r="29" spans="1:19" x14ac:dyDescent="0.2">
      <c r="A29" s="12" t="s">
        <v>198</v>
      </c>
      <c r="B29" s="9">
        <v>660.95222126188401</v>
      </c>
      <c r="C29" s="10" t="s">
        <v>159</v>
      </c>
      <c r="D29" s="9">
        <v>8399.4173517718209</v>
      </c>
      <c r="E29" s="10" t="s">
        <v>195</v>
      </c>
      <c r="F29" s="9">
        <v>285.87519942783098</v>
      </c>
      <c r="G29" s="10" t="s">
        <v>228</v>
      </c>
      <c r="H29" s="9">
        <v>6646.6231218669</v>
      </c>
      <c r="I29" s="10" t="s">
        <v>229</v>
      </c>
      <c r="J29" s="9">
        <v>592.47885220397598</v>
      </c>
      <c r="K29" s="10" t="s">
        <v>215</v>
      </c>
      <c r="L29" s="9">
        <v>278.04898703543603</v>
      </c>
      <c r="M29" s="10" t="s">
        <v>159</v>
      </c>
      <c r="N29" s="9">
        <v>4741.3399683444204</v>
      </c>
      <c r="O29" s="10" t="s">
        <v>230</v>
      </c>
      <c r="P29" s="9">
        <v>3968.9421106309401</v>
      </c>
      <c r="Q29" s="10" t="s">
        <v>159</v>
      </c>
      <c r="R29" s="9">
        <v>25573.677812543199</v>
      </c>
      <c r="S29" s="10" t="s">
        <v>159</v>
      </c>
    </row>
    <row r="30" spans="1:19" x14ac:dyDescent="0.2">
      <c r="A30" s="12" t="s">
        <v>199</v>
      </c>
      <c r="B30" s="9">
        <v>816.46480340425501</v>
      </c>
      <c r="C30" s="10" t="s">
        <v>159</v>
      </c>
      <c r="D30" s="9">
        <v>8122.4568919148896</v>
      </c>
      <c r="E30" s="10" t="s">
        <v>335</v>
      </c>
      <c r="F30" s="9">
        <v>505.96585716033201</v>
      </c>
      <c r="G30" s="10" t="s">
        <v>159</v>
      </c>
      <c r="H30" s="9">
        <v>8724.5395200000003</v>
      </c>
      <c r="I30" s="10" t="s">
        <v>159</v>
      </c>
      <c r="J30" s="9">
        <v>714.16515063829797</v>
      </c>
      <c r="K30" s="10" t="s">
        <v>159</v>
      </c>
      <c r="L30" s="9">
        <v>292.51541106383002</v>
      </c>
      <c r="M30" s="10" t="s">
        <v>259</v>
      </c>
      <c r="N30" s="9">
        <v>4928.4891201485398</v>
      </c>
      <c r="O30" s="10" t="s">
        <v>260</v>
      </c>
      <c r="P30" s="9">
        <v>5413.2750867063796</v>
      </c>
      <c r="Q30" s="10" t="s">
        <v>261</v>
      </c>
      <c r="R30" s="9">
        <v>29517.8718410365</v>
      </c>
      <c r="S30" s="10" t="s">
        <v>178</v>
      </c>
    </row>
    <row r="31" spans="1:19" x14ac:dyDescent="0.2">
      <c r="A31" s="12" t="s">
        <v>200</v>
      </c>
      <c r="B31" s="9">
        <v>913.86024918566795</v>
      </c>
      <c r="C31" s="10" t="s">
        <v>159</v>
      </c>
      <c r="D31" s="9">
        <v>7275.6533110749197</v>
      </c>
      <c r="E31" s="10" t="s">
        <v>159</v>
      </c>
      <c r="F31" s="9">
        <v>585.28278310749204</v>
      </c>
      <c r="G31" s="10" t="s">
        <v>159</v>
      </c>
      <c r="H31" s="9">
        <v>9093.4102578517904</v>
      </c>
      <c r="I31" s="10" t="s">
        <v>159</v>
      </c>
      <c r="J31" s="9">
        <v>610.25027687296404</v>
      </c>
      <c r="K31" s="10" t="s">
        <v>159</v>
      </c>
      <c r="L31" s="9">
        <v>235.29481270358301</v>
      </c>
      <c r="M31" s="10" t="s">
        <v>159</v>
      </c>
      <c r="N31" s="9">
        <v>0</v>
      </c>
      <c r="O31" s="10" t="s">
        <v>262</v>
      </c>
      <c r="P31" s="9">
        <v>5550.6214376091202</v>
      </c>
      <c r="Q31" s="10" t="s">
        <v>159</v>
      </c>
      <c r="R31" s="9">
        <v>24264.373128405499</v>
      </c>
      <c r="S31" s="10" t="s">
        <v>159</v>
      </c>
    </row>
    <row r="32" spans="1:19" x14ac:dyDescent="0.2">
      <c r="A32" s="15" t="s">
        <v>201</v>
      </c>
      <c r="B32" s="13">
        <v>813.49300000000005</v>
      </c>
      <c r="C32" s="14" t="s">
        <v>159</v>
      </c>
      <c r="D32" s="13">
        <v>6250.8</v>
      </c>
      <c r="E32" s="14" t="s">
        <v>263</v>
      </c>
      <c r="F32" s="13">
        <v>445.79046</v>
      </c>
      <c r="G32" s="14" t="s">
        <v>159</v>
      </c>
      <c r="H32" s="13">
        <v>9395.3598340000008</v>
      </c>
      <c r="I32" s="14" t="s">
        <v>159</v>
      </c>
      <c r="J32" s="13">
        <v>568.06600000000003</v>
      </c>
      <c r="K32" s="14" t="s">
        <v>159</v>
      </c>
      <c r="L32" s="13">
        <v>199.40299999999999</v>
      </c>
      <c r="M32" s="14" t="s">
        <v>159</v>
      </c>
      <c r="N32" s="13">
        <v>0</v>
      </c>
      <c r="O32" s="14" t="s">
        <v>262</v>
      </c>
      <c r="P32" s="13">
        <v>5657.7281569999996</v>
      </c>
      <c r="Q32" s="14" t="s">
        <v>159</v>
      </c>
      <c r="R32" s="13">
        <v>23330.640450999999</v>
      </c>
      <c r="S32" s="14" t="s">
        <v>159</v>
      </c>
    </row>
    <row r="34" spans="1:2" x14ac:dyDescent="0.2">
      <c r="A34" s="16" t="s">
        <v>202</v>
      </c>
      <c r="B34" s="16" t="s">
        <v>203</v>
      </c>
    </row>
    <row r="36" spans="1:2" x14ac:dyDescent="0.2">
      <c r="B36" s="16" t="s">
        <v>419</v>
      </c>
    </row>
    <row r="37" spans="1:2" x14ac:dyDescent="0.2">
      <c r="B37" s="16" t="s">
        <v>420</v>
      </c>
    </row>
    <row r="38" spans="1:2" x14ac:dyDescent="0.2">
      <c r="B38" s="16" t="s">
        <v>421</v>
      </c>
    </row>
    <row r="39" spans="1:2" x14ac:dyDescent="0.2">
      <c r="B39" s="16" t="s">
        <v>422</v>
      </c>
    </row>
    <row r="40" spans="1:2" x14ac:dyDescent="0.2">
      <c r="B40" s="16" t="s">
        <v>423</v>
      </c>
    </row>
    <row r="41" spans="1:2" x14ac:dyDescent="0.2">
      <c r="B41" s="16" t="s">
        <v>424</v>
      </c>
    </row>
    <row r="42" spans="1:2" x14ac:dyDescent="0.2">
      <c r="B42" s="16" t="s">
        <v>425</v>
      </c>
    </row>
    <row r="43" spans="1:2" x14ac:dyDescent="0.2">
      <c r="B43" s="16" t="s">
        <v>426</v>
      </c>
    </row>
    <row r="44" spans="1:2" x14ac:dyDescent="0.2">
      <c r="B44" s="16" t="s">
        <v>427</v>
      </c>
    </row>
    <row r="45" spans="1:2" x14ac:dyDescent="0.2">
      <c r="B45" s="16" t="s">
        <v>428</v>
      </c>
    </row>
    <row r="46" spans="1:2" x14ac:dyDescent="0.2">
      <c r="B46" s="16" t="s">
        <v>429</v>
      </c>
    </row>
    <row r="47" spans="1:2" x14ac:dyDescent="0.2">
      <c r="B47" s="16" t="s">
        <v>430</v>
      </c>
    </row>
    <row r="48" spans="1:2" x14ac:dyDescent="0.2">
      <c r="B48" s="16" t="s">
        <v>431</v>
      </c>
    </row>
    <row r="49" spans="1:2" x14ac:dyDescent="0.2">
      <c r="B49" s="16" t="s">
        <v>432</v>
      </c>
    </row>
    <row r="51" spans="1:2" x14ac:dyDescent="0.2">
      <c r="B51" s="16" t="s">
        <v>208</v>
      </c>
    </row>
    <row r="54" spans="1:2" x14ac:dyDescent="0.2">
      <c r="A54" s="17" t="str">
        <f>HYPERLINK("#'WAGERING 1'!A2", "&lt;&lt;&lt; Previous table")</f>
        <v>&lt;&lt;&lt; Previous table</v>
      </c>
    </row>
    <row r="55" spans="1:2" x14ac:dyDescent="0.2">
      <c r="A55" s="17" t="str">
        <f>HYPERLINK("#'WAGERING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HYPERLINK("#'INDEX'!B14", "Link to index")</f>
        <v>Link to index</v>
      </c>
    </row>
    <row r="2" spans="1:19" ht="15.75" customHeight="1" x14ac:dyDescent="0.2">
      <c r="A2" s="25" t="s">
        <v>224</v>
      </c>
      <c r="B2" s="24"/>
      <c r="C2" s="24"/>
      <c r="D2" s="24"/>
      <c r="E2" s="24"/>
      <c r="F2" s="24"/>
      <c r="G2" s="24"/>
      <c r="H2" s="24"/>
      <c r="I2" s="24"/>
      <c r="J2" s="24"/>
      <c r="K2" s="24"/>
      <c r="L2" s="24"/>
      <c r="M2" s="24"/>
      <c r="N2" s="24"/>
      <c r="O2" s="24"/>
      <c r="P2" s="24"/>
      <c r="Q2" s="24"/>
      <c r="R2" s="24"/>
      <c r="S2" s="24"/>
    </row>
    <row r="3" spans="1:19" ht="15.75" customHeight="1" x14ac:dyDescent="0.2">
      <c r="A3" s="25" t="s">
        <v>32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0.214871922407361</v>
      </c>
      <c r="C7" s="10" t="s">
        <v>159</v>
      </c>
      <c r="D7" s="9">
        <v>0.320389464916564</v>
      </c>
      <c r="E7" s="10" t="s">
        <v>159</v>
      </c>
      <c r="F7" s="9">
        <v>1.31449958414195</v>
      </c>
      <c r="G7" s="10" t="s">
        <v>159</v>
      </c>
      <c r="H7" s="9">
        <v>0.72871790882215604</v>
      </c>
      <c r="I7" s="10" t="s">
        <v>159</v>
      </c>
      <c r="J7" s="9">
        <v>0.264753213278066</v>
      </c>
      <c r="K7" s="10" t="s">
        <v>159</v>
      </c>
      <c r="L7" s="9">
        <v>0.95507575757575802</v>
      </c>
      <c r="M7" s="10" t="s">
        <v>159</v>
      </c>
      <c r="N7" s="9">
        <v>0.809734812536135</v>
      </c>
      <c r="O7" s="10" t="s">
        <v>159</v>
      </c>
      <c r="P7" s="9">
        <v>1.0065019214047299</v>
      </c>
      <c r="Q7" s="10" t="s">
        <v>159</v>
      </c>
      <c r="R7" s="9">
        <v>0.58870519782982</v>
      </c>
      <c r="S7" s="10" t="s">
        <v>159</v>
      </c>
    </row>
    <row r="8" spans="1:19" x14ac:dyDescent="0.2">
      <c r="A8" s="12" t="s">
        <v>171</v>
      </c>
      <c r="B8" s="9">
        <v>0.193776772965255</v>
      </c>
      <c r="C8" s="10" t="s">
        <v>159</v>
      </c>
      <c r="D8" s="9">
        <v>0.331593681954861</v>
      </c>
      <c r="E8" s="10" t="s">
        <v>159</v>
      </c>
      <c r="F8" s="9">
        <v>1.3136495643756001</v>
      </c>
      <c r="G8" s="10" t="s">
        <v>159</v>
      </c>
      <c r="H8" s="9">
        <v>0.71604493302096495</v>
      </c>
      <c r="I8" s="10" t="s">
        <v>159</v>
      </c>
      <c r="J8" s="9">
        <v>0.26413949962092498</v>
      </c>
      <c r="K8" s="10" t="s">
        <v>159</v>
      </c>
      <c r="L8" s="9">
        <v>1.0214694181999</v>
      </c>
      <c r="M8" s="10" t="s">
        <v>159</v>
      </c>
      <c r="N8" s="9">
        <v>0.74606941315087705</v>
      </c>
      <c r="O8" s="10" t="s">
        <v>159</v>
      </c>
      <c r="P8" s="9">
        <v>0.77553125084810204</v>
      </c>
      <c r="Q8" s="10" t="s">
        <v>159</v>
      </c>
      <c r="R8" s="9">
        <v>0.55608309207157203</v>
      </c>
      <c r="S8" s="10" t="s">
        <v>159</v>
      </c>
    </row>
    <row r="9" spans="1:19" x14ac:dyDescent="0.2">
      <c r="A9" s="12" t="s">
        <v>172</v>
      </c>
      <c r="B9" s="9">
        <v>0.19013857557202701</v>
      </c>
      <c r="C9" s="10" t="s">
        <v>159</v>
      </c>
      <c r="D9" s="9">
        <v>0.31607197395525299</v>
      </c>
      <c r="E9" s="10" t="s">
        <v>159</v>
      </c>
      <c r="F9" s="9">
        <v>1.4606649496605</v>
      </c>
      <c r="G9" s="10" t="s">
        <v>159</v>
      </c>
      <c r="H9" s="9">
        <v>0.74717013008954203</v>
      </c>
      <c r="I9" s="10" t="s">
        <v>159</v>
      </c>
      <c r="J9" s="9">
        <v>0.24893637975182201</v>
      </c>
      <c r="K9" s="10" t="s">
        <v>159</v>
      </c>
      <c r="L9" s="9">
        <v>0.91859356376638801</v>
      </c>
      <c r="M9" s="10" t="s">
        <v>159</v>
      </c>
      <c r="N9" s="9">
        <v>0.81198959226516099</v>
      </c>
      <c r="O9" s="10" t="s">
        <v>159</v>
      </c>
      <c r="P9" s="9">
        <v>0.73808062205852298</v>
      </c>
      <c r="Q9" s="10" t="s">
        <v>159</v>
      </c>
      <c r="R9" s="9">
        <v>0.565318047708951</v>
      </c>
      <c r="S9" s="10" t="s">
        <v>159</v>
      </c>
    </row>
    <row r="10" spans="1:19" x14ac:dyDescent="0.2">
      <c r="A10" s="12" t="s">
        <v>173</v>
      </c>
      <c r="B10" s="9">
        <v>0.16795105916727501</v>
      </c>
      <c r="C10" s="10" t="s">
        <v>159</v>
      </c>
      <c r="D10" s="9">
        <v>0.31521493010451601</v>
      </c>
      <c r="E10" s="10" t="s">
        <v>159</v>
      </c>
      <c r="F10" s="9">
        <v>1.4605029585798801</v>
      </c>
      <c r="G10" s="10" t="s">
        <v>159</v>
      </c>
      <c r="H10" s="9">
        <v>0.702359302039813</v>
      </c>
      <c r="I10" s="10" t="s">
        <v>159</v>
      </c>
      <c r="J10" s="9">
        <v>0.24227156789197299</v>
      </c>
      <c r="K10" s="10" t="s">
        <v>159</v>
      </c>
      <c r="L10" s="9">
        <v>0.83342804065129505</v>
      </c>
      <c r="M10" s="10" t="s">
        <v>159</v>
      </c>
      <c r="N10" s="9">
        <v>0.84475548211334905</v>
      </c>
      <c r="O10" s="10" t="s">
        <v>159</v>
      </c>
      <c r="P10" s="9">
        <v>0.65979013591868396</v>
      </c>
      <c r="Q10" s="10" t="s">
        <v>159</v>
      </c>
      <c r="R10" s="9">
        <v>0.55549561316334894</v>
      </c>
      <c r="S10" s="10" t="s">
        <v>159</v>
      </c>
    </row>
    <row r="11" spans="1:19" x14ac:dyDescent="0.2">
      <c r="A11" s="12" t="s">
        <v>174</v>
      </c>
      <c r="B11" s="9">
        <v>0.14402024327443799</v>
      </c>
      <c r="C11" s="10" t="s">
        <v>159</v>
      </c>
      <c r="D11" s="9">
        <v>0.310282915264874</v>
      </c>
      <c r="E11" s="10" t="s">
        <v>159</v>
      </c>
      <c r="F11" s="9">
        <v>1.3173106060606099</v>
      </c>
      <c r="G11" s="10" t="s">
        <v>159</v>
      </c>
      <c r="H11" s="9">
        <v>0.63834402868871798</v>
      </c>
      <c r="I11" s="10" t="s">
        <v>159</v>
      </c>
      <c r="J11" s="9">
        <v>0.25164820096533602</v>
      </c>
      <c r="K11" s="10" t="s">
        <v>159</v>
      </c>
      <c r="L11" s="9">
        <v>0.867269135802469</v>
      </c>
      <c r="M11" s="10" t="s">
        <v>159</v>
      </c>
      <c r="N11" s="9">
        <v>0.75093372451418305</v>
      </c>
      <c r="O11" s="10" t="s">
        <v>159</v>
      </c>
      <c r="P11" s="9">
        <v>0.609135147553309</v>
      </c>
      <c r="Q11" s="10" t="s">
        <v>159</v>
      </c>
      <c r="R11" s="9">
        <v>0.51986950842860302</v>
      </c>
      <c r="S11" s="10" t="s">
        <v>159</v>
      </c>
    </row>
    <row r="12" spans="1:19" x14ac:dyDescent="0.2">
      <c r="A12" s="12" t="s">
        <v>175</v>
      </c>
      <c r="B12" s="9">
        <v>0.15140624999999999</v>
      </c>
      <c r="C12" s="10" t="s">
        <v>159</v>
      </c>
      <c r="D12" s="9">
        <v>0.30791471729900199</v>
      </c>
      <c r="E12" s="10" t="s">
        <v>159</v>
      </c>
      <c r="F12" s="9">
        <v>1.3472032490308301</v>
      </c>
      <c r="G12" s="10" t="s">
        <v>159</v>
      </c>
      <c r="H12" s="9">
        <v>0.60380821106352001</v>
      </c>
      <c r="I12" s="10" t="s">
        <v>159</v>
      </c>
      <c r="J12" s="9">
        <v>0.26972699369985498</v>
      </c>
      <c r="K12" s="10" t="s">
        <v>159</v>
      </c>
      <c r="L12" s="9">
        <v>0.84974521680607595</v>
      </c>
      <c r="M12" s="10" t="s">
        <v>159</v>
      </c>
      <c r="N12" s="9">
        <v>0.75677822571026498</v>
      </c>
      <c r="O12" s="10" t="s">
        <v>159</v>
      </c>
      <c r="P12" s="9">
        <v>0.49548473035710799</v>
      </c>
      <c r="Q12" s="10" t="s">
        <v>159</v>
      </c>
      <c r="R12" s="9">
        <v>0.50566109039106499</v>
      </c>
      <c r="S12" s="10" t="s">
        <v>159</v>
      </c>
    </row>
    <row r="13" spans="1:19" x14ac:dyDescent="0.2">
      <c r="A13" s="12" t="s">
        <v>179</v>
      </c>
      <c r="B13" s="9">
        <v>0.147572067211346</v>
      </c>
      <c r="C13" s="10" t="s">
        <v>159</v>
      </c>
      <c r="D13" s="9">
        <v>0.29063174162785399</v>
      </c>
      <c r="E13" s="10" t="s">
        <v>159</v>
      </c>
      <c r="F13" s="9">
        <v>1.4256961579132901</v>
      </c>
      <c r="G13" s="10" t="s">
        <v>159</v>
      </c>
      <c r="H13" s="9">
        <v>0.60914243976709304</v>
      </c>
      <c r="I13" s="10" t="s">
        <v>159</v>
      </c>
      <c r="J13" s="9">
        <v>0.276123832672381</v>
      </c>
      <c r="K13" s="10" t="s">
        <v>159</v>
      </c>
      <c r="L13" s="9">
        <v>0.84772207563764301</v>
      </c>
      <c r="M13" s="10" t="s">
        <v>159</v>
      </c>
      <c r="N13" s="9">
        <v>0.72317360506648298</v>
      </c>
      <c r="O13" s="10" t="s">
        <v>159</v>
      </c>
      <c r="P13" s="9">
        <v>0.51370992421378503</v>
      </c>
      <c r="Q13" s="10" t="s">
        <v>159</v>
      </c>
      <c r="R13" s="9">
        <v>0.495049145055938</v>
      </c>
      <c r="S13" s="10" t="s">
        <v>159</v>
      </c>
    </row>
    <row r="14" spans="1:19" x14ac:dyDescent="0.2">
      <c r="A14" s="12" t="s">
        <v>180</v>
      </c>
      <c r="B14" s="9">
        <v>0.13759295357735901</v>
      </c>
      <c r="C14" s="10" t="s">
        <v>159</v>
      </c>
      <c r="D14" s="9">
        <v>0.269874663835108</v>
      </c>
      <c r="E14" s="10" t="s">
        <v>159</v>
      </c>
      <c r="F14" s="9">
        <v>1.3503875968992201</v>
      </c>
      <c r="G14" s="10" t="s">
        <v>159</v>
      </c>
      <c r="H14" s="9">
        <v>0.50792264100359596</v>
      </c>
      <c r="I14" s="10" t="s">
        <v>159</v>
      </c>
      <c r="J14" s="9">
        <v>0.25698927346581402</v>
      </c>
      <c r="K14" s="10" t="s">
        <v>159</v>
      </c>
      <c r="L14" s="9">
        <v>0.83842235004108501</v>
      </c>
      <c r="M14" s="10" t="s">
        <v>159</v>
      </c>
      <c r="N14" s="9">
        <v>0.64424932188697204</v>
      </c>
      <c r="O14" s="10" t="s">
        <v>159</v>
      </c>
      <c r="P14" s="9">
        <v>0.52001443146731097</v>
      </c>
      <c r="Q14" s="10" t="s">
        <v>159</v>
      </c>
      <c r="R14" s="9">
        <v>0.450331354140177</v>
      </c>
      <c r="S14" s="10" t="s">
        <v>159</v>
      </c>
    </row>
    <row r="15" spans="1:19" x14ac:dyDescent="0.2">
      <c r="A15" s="12" t="s">
        <v>181</v>
      </c>
      <c r="B15" s="9">
        <v>0.12622130272290399</v>
      </c>
      <c r="C15" s="10" t="s">
        <v>159</v>
      </c>
      <c r="D15" s="9">
        <v>0.30721078608402602</v>
      </c>
      <c r="E15" s="10" t="s">
        <v>159</v>
      </c>
      <c r="F15" s="9">
        <v>1.39193558412205</v>
      </c>
      <c r="G15" s="10" t="s">
        <v>159</v>
      </c>
      <c r="H15" s="9">
        <v>0.487554053256682</v>
      </c>
      <c r="I15" s="10" t="s">
        <v>159</v>
      </c>
      <c r="J15" s="9">
        <v>0.29054326889605703</v>
      </c>
      <c r="K15" s="10" t="s">
        <v>159</v>
      </c>
      <c r="L15" s="9">
        <v>0.76125438730352502</v>
      </c>
      <c r="M15" s="10" t="s">
        <v>159</v>
      </c>
      <c r="N15" s="9">
        <v>0.68669238380488795</v>
      </c>
      <c r="O15" s="10" t="s">
        <v>159</v>
      </c>
      <c r="P15" s="9">
        <v>0.53372414538826296</v>
      </c>
      <c r="Q15" s="10" t="s">
        <v>159</v>
      </c>
      <c r="R15" s="9">
        <v>0.47367181359875898</v>
      </c>
      <c r="S15" s="10" t="s">
        <v>159</v>
      </c>
    </row>
    <row r="16" spans="1:19" x14ac:dyDescent="0.2">
      <c r="A16" s="12" t="s">
        <v>182</v>
      </c>
      <c r="B16" s="9">
        <v>0.11126010286554</v>
      </c>
      <c r="C16" s="10" t="s">
        <v>159</v>
      </c>
      <c r="D16" s="9">
        <v>0.305416746307269</v>
      </c>
      <c r="E16" s="10" t="s">
        <v>159</v>
      </c>
      <c r="F16" s="9">
        <v>1.3800813008130099</v>
      </c>
      <c r="G16" s="10" t="s">
        <v>159</v>
      </c>
      <c r="H16" s="9">
        <v>0.39968909869026198</v>
      </c>
      <c r="I16" s="10" t="s">
        <v>159</v>
      </c>
      <c r="J16" s="9">
        <v>0.28248164211791998</v>
      </c>
      <c r="K16" s="10" t="s">
        <v>159</v>
      </c>
      <c r="L16" s="9">
        <v>0.72779007497322401</v>
      </c>
      <c r="M16" s="10" t="s">
        <v>159</v>
      </c>
      <c r="N16" s="9">
        <v>0.65040463772374402</v>
      </c>
      <c r="O16" s="10" t="s">
        <v>159</v>
      </c>
      <c r="P16" s="9">
        <v>0.62203303719774306</v>
      </c>
      <c r="Q16" s="10" t="s">
        <v>159</v>
      </c>
      <c r="R16" s="9">
        <v>0.45556677755776698</v>
      </c>
      <c r="S16" s="10" t="s">
        <v>159</v>
      </c>
    </row>
    <row r="17" spans="1:19" x14ac:dyDescent="0.2">
      <c r="A17" s="12" t="s">
        <v>183</v>
      </c>
      <c r="B17" s="9">
        <v>9.5156955493442302E-2</v>
      </c>
      <c r="C17" s="10" t="s">
        <v>159</v>
      </c>
      <c r="D17" s="9">
        <v>0.291227453542513</v>
      </c>
      <c r="E17" s="10" t="s">
        <v>159</v>
      </c>
      <c r="F17" s="9">
        <v>1.2688417287454199</v>
      </c>
      <c r="G17" s="10" t="s">
        <v>177</v>
      </c>
      <c r="H17" s="9">
        <v>0.39312012488599501</v>
      </c>
      <c r="I17" s="10" t="s">
        <v>159</v>
      </c>
      <c r="J17" s="9">
        <v>0.246806189248165</v>
      </c>
      <c r="K17" s="10" t="s">
        <v>159</v>
      </c>
      <c r="L17" s="9">
        <v>0.72654743700551805</v>
      </c>
      <c r="M17" s="10" t="s">
        <v>159</v>
      </c>
      <c r="N17" s="9">
        <v>0.61720072178698304</v>
      </c>
      <c r="O17" s="10" t="s">
        <v>159</v>
      </c>
      <c r="P17" s="9">
        <v>0.569106338151811</v>
      </c>
      <c r="Q17" s="10" t="s">
        <v>159</v>
      </c>
      <c r="R17" s="9">
        <v>0.433460342836122</v>
      </c>
      <c r="S17" s="10" t="s">
        <v>159</v>
      </c>
    </row>
    <row r="18" spans="1:19" x14ac:dyDescent="0.2">
      <c r="A18" s="12" t="s">
        <v>185</v>
      </c>
      <c r="B18" s="9">
        <v>9.1869482514753895E-2</v>
      </c>
      <c r="C18" s="10" t="s">
        <v>159</v>
      </c>
      <c r="D18" s="9">
        <v>0.28386363291273797</v>
      </c>
      <c r="E18" s="10" t="s">
        <v>159</v>
      </c>
      <c r="F18" s="9">
        <v>1.17671794871795</v>
      </c>
      <c r="G18" s="10" t="s">
        <v>159</v>
      </c>
      <c r="H18" s="9">
        <v>0.36465382776925198</v>
      </c>
      <c r="I18" s="10" t="s">
        <v>159</v>
      </c>
      <c r="J18" s="9">
        <v>0.23795531339006101</v>
      </c>
      <c r="K18" s="10" t="s">
        <v>159</v>
      </c>
      <c r="L18" s="9">
        <v>0.67580683436165201</v>
      </c>
      <c r="M18" s="10" t="s">
        <v>159</v>
      </c>
      <c r="N18" s="9">
        <v>0.627942146715599</v>
      </c>
      <c r="O18" s="10" t="s">
        <v>159</v>
      </c>
      <c r="P18" s="9">
        <v>0.56480727011736898</v>
      </c>
      <c r="Q18" s="10" t="s">
        <v>159</v>
      </c>
      <c r="R18" s="9">
        <v>0.42499595002577301</v>
      </c>
      <c r="S18" s="10" t="s">
        <v>159</v>
      </c>
    </row>
    <row r="19" spans="1:19" x14ac:dyDescent="0.2">
      <c r="A19" s="12" t="s">
        <v>186</v>
      </c>
      <c r="B19" s="9">
        <v>8.8909360535658094E-2</v>
      </c>
      <c r="C19" s="10" t="s">
        <v>159</v>
      </c>
      <c r="D19" s="9">
        <v>0.265990422794184</v>
      </c>
      <c r="E19" s="10" t="s">
        <v>159</v>
      </c>
      <c r="F19" s="9">
        <v>1.0461969471474899</v>
      </c>
      <c r="G19" s="10" t="s">
        <v>159</v>
      </c>
      <c r="H19" s="9">
        <v>0.33415265200517502</v>
      </c>
      <c r="I19" s="10" t="s">
        <v>159</v>
      </c>
      <c r="J19" s="9">
        <v>0.24180549573606699</v>
      </c>
      <c r="K19" s="10" t="s">
        <v>159</v>
      </c>
      <c r="L19" s="9">
        <v>0.63166928492465202</v>
      </c>
      <c r="M19" s="10" t="s">
        <v>159</v>
      </c>
      <c r="N19" s="9">
        <v>0.65988278185517302</v>
      </c>
      <c r="O19" s="10" t="s">
        <v>159</v>
      </c>
      <c r="P19" s="9">
        <v>0.54764607406802501</v>
      </c>
      <c r="Q19" s="10" t="s">
        <v>159</v>
      </c>
      <c r="R19" s="9">
        <v>0.41562879011533699</v>
      </c>
      <c r="S19" s="10" t="s">
        <v>159</v>
      </c>
    </row>
    <row r="20" spans="1:19" x14ac:dyDescent="0.2">
      <c r="A20" s="12" t="s">
        <v>187</v>
      </c>
      <c r="B20" s="9">
        <v>8.0133975298304405E-2</v>
      </c>
      <c r="C20" s="10" t="s">
        <v>159</v>
      </c>
      <c r="D20" s="9">
        <v>0.30277837453173501</v>
      </c>
      <c r="E20" s="10" t="s">
        <v>159</v>
      </c>
      <c r="F20" s="9">
        <v>0.89723377348458</v>
      </c>
      <c r="G20" s="10" t="s">
        <v>159</v>
      </c>
      <c r="H20" s="9">
        <v>0.324328485885372</v>
      </c>
      <c r="I20" s="10" t="s">
        <v>159</v>
      </c>
      <c r="J20" s="9">
        <v>0.22288543683107501</v>
      </c>
      <c r="K20" s="10" t="s">
        <v>159</v>
      </c>
      <c r="L20" s="9">
        <v>0.59969124099452897</v>
      </c>
      <c r="M20" s="10" t="s">
        <v>159</v>
      </c>
      <c r="N20" s="9">
        <v>0.62567727338059498</v>
      </c>
      <c r="O20" s="10" t="s">
        <v>159</v>
      </c>
      <c r="P20" s="9">
        <v>0.470849664642987</v>
      </c>
      <c r="Q20" s="10" t="s">
        <v>159</v>
      </c>
      <c r="R20" s="9">
        <v>0.405046712691219</v>
      </c>
      <c r="S20" s="10" t="s">
        <v>159</v>
      </c>
    </row>
    <row r="21" spans="1:19" x14ac:dyDescent="0.2">
      <c r="A21" s="12" t="s">
        <v>188</v>
      </c>
      <c r="B21" s="9">
        <v>7.10123171670516E-2</v>
      </c>
      <c r="C21" s="10" t="s">
        <v>159</v>
      </c>
      <c r="D21" s="9">
        <v>0.306572374553988</v>
      </c>
      <c r="E21" s="10" t="s">
        <v>159</v>
      </c>
      <c r="F21" s="9">
        <v>0.87042295245207901</v>
      </c>
      <c r="G21" s="10" t="s">
        <v>159</v>
      </c>
      <c r="H21" s="9">
        <v>0.31572974017193101</v>
      </c>
      <c r="I21" s="10" t="s">
        <v>159</v>
      </c>
      <c r="J21" s="9">
        <v>0.230418726919947</v>
      </c>
      <c r="K21" s="10" t="s">
        <v>159</v>
      </c>
      <c r="L21" s="9">
        <v>0.54330466830466795</v>
      </c>
      <c r="M21" s="10" t="s">
        <v>159</v>
      </c>
      <c r="N21" s="9">
        <v>0.68332602921052898</v>
      </c>
      <c r="O21" s="10" t="s">
        <v>159</v>
      </c>
      <c r="P21" s="9">
        <v>0.52945728668386405</v>
      </c>
      <c r="Q21" s="10" t="s">
        <v>159</v>
      </c>
      <c r="R21" s="9">
        <v>0.42408751219704799</v>
      </c>
      <c r="S21" s="10" t="s">
        <v>159</v>
      </c>
    </row>
    <row r="22" spans="1:19" x14ac:dyDescent="0.2">
      <c r="A22" s="12" t="s">
        <v>189</v>
      </c>
      <c r="B22" s="9">
        <v>6.2198762286130298E-2</v>
      </c>
      <c r="C22" s="10" t="s">
        <v>159</v>
      </c>
      <c r="D22" s="9">
        <v>0.332520092570465</v>
      </c>
      <c r="E22" s="10" t="s">
        <v>159</v>
      </c>
      <c r="F22" s="9">
        <v>0.77586485425162399</v>
      </c>
      <c r="G22" s="10" t="s">
        <v>159</v>
      </c>
      <c r="H22" s="9">
        <v>0.299410668835769</v>
      </c>
      <c r="I22" s="10" t="s">
        <v>159</v>
      </c>
      <c r="J22" s="9">
        <v>0.220681605258712</v>
      </c>
      <c r="K22" s="10" t="s">
        <v>159</v>
      </c>
      <c r="L22" s="9">
        <v>0.479117692745819</v>
      </c>
      <c r="M22" s="10" t="s">
        <v>159</v>
      </c>
      <c r="N22" s="9">
        <v>0.67393784111050703</v>
      </c>
      <c r="O22" s="10" t="s">
        <v>159</v>
      </c>
      <c r="P22" s="9">
        <v>0.46701871438926901</v>
      </c>
      <c r="Q22" s="10" t="s">
        <v>159</v>
      </c>
      <c r="R22" s="9">
        <v>0.41612187561556302</v>
      </c>
      <c r="S22" s="10" t="s">
        <v>159</v>
      </c>
    </row>
    <row r="23" spans="1:19" x14ac:dyDescent="0.2">
      <c r="A23" s="12" t="s">
        <v>190</v>
      </c>
      <c r="B23" s="9">
        <v>6.2244349725992999E-2</v>
      </c>
      <c r="C23" s="10" t="s">
        <v>159</v>
      </c>
      <c r="D23" s="9">
        <v>0.340468450072692</v>
      </c>
      <c r="E23" s="10" t="s">
        <v>159</v>
      </c>
      <c r="F23" s="9">
        <v>0.69889424219657104</v>
      </c>
      <c r="G23" s="10" t="s">
        <v>159</v>
      </c>
      <c r="H23" s="9">
        <v>0.279919993567322</v>
      </c>
      <c r="I23" s="10" t="s">
        <v>159</v>
      </c>
      <c r="J23" s="9">
        <v>0.22222766254191501</v>
      </c>
      <c r="K23" s="10" t="s">
        <v>159</v>
      </c>
      <c r="L23" s="9">
        <v>0.439992228860071</v>
      </c>
      <c r="M23" s="10" t="s">
        <v>159</v>
      </c>
      <c r="N23" s="9">
        <v>0.64571389463816897</v>
      </c>
      <c r="O23" s="10" t="s">
        <v>159</v>
      </c>
      <c r="P23" s="9">
        <v>0.56129259047191105</v>
      </c>
      <c r="Q23" s="10" t="s">
        <v>159</v>
      </c>
      <c r="R23" s="9">
        <v>0.42055067652255901</v>
      </c>
      <c r="S23" s="10" t="s">
        <v>159</v>
      </c>
    </row>
    <row r="24" spans="1:19" x14ac:dyDescent="0.2">
      <c r="A24" s="12" t="s">
        <v>191</v>
      </c>
      <c r="B24" s="9">
        <v>5.6706064585648398E-2</v>
      </c>
      <c r="C24" s="10" t="s">
        <v>159</v>
      </c>
      <c r="D24" s="9">
        <v>0.40048917571632298</v>
      </c>
      <c r="E24" s="10" t="s">
        <v>159</v>
      </c>
      <c r="F24" s="9">
        <v>0.68463132310891595</v>
      </c>
      <c r="G24" s="10" t="s">
        <v>159</v>
      </c>
      <c r="H24" s="9">
        <v>0.33540486439739198</v>
      </c>
      <c r="I24" s="10" t="s">
        <v>159</v>
      </c>
      <c r="J24" s="9">
        <v>0.215930722421595</v>
      </c>
      <c r="K24" s="10" t="s">
        <v>159</v>
      </c>
      <c r="L24" s="9">
        <v>0.43729810144516901</v>
      </c>
      <c r="M24" s="10" t="s">
        <v>159</v>
      </c>
      <c r="N24" s="9">
        <v>0.73596393579814101</v>
      </c>
      <c r="O24" s="10" t="s">
        <v>159</v>
      </c>
      <c r="P24" s="9">
        <v>0.59253205719884705</v>
      </c>
      <c r="Q24" s="10" t="s">
        <v>159</v>
      </c>
      <c r="R24" s="9">
        <v>0.47435023739217902</v>
      </c>
      <c r="S24" s="10" t="s">
        <v>159</v>
      </c>
    </row>
    <row r="25" spans="1:19" x14ac:dyDescent="0.2">
      <c r="A25" s="12" t="s">
        <v>193</v>
      </c>
      <c r="B25" s="9">
        <v>6.8282079150949401E-2</v>
      </c>
      <c r="C25" s="10" t="s">
        <v>159</v>
      </c>
      <c r="D25" s="9">
        <v>0.41016712675251898</v>
      </c>
      <c r="E25" s="10" t="s">
        <v>159</v>
      </c>
      <c r="F25" s="9">
        <v>0.63704796148074005</v>
      </c>
      <c r="G25" s="10" t="s">
        <v>159</v>
      </c>
      <c r="H25" s="9">
        <v>0.33506477274875501</v>
      </c>
      <c r="I25" s="10" t="s">
        <v>159</v>
      </c>
      <c r="J25" s="9">
        <v>0.25127012320617997</v>
      </c>
      <c r="K25" s="10" t="s">
        <v>159</v>
      </c>
      <c r="L25" s="9">
        <v>0.41344413240642702</v>
      </c>
      <c r="M25" s="10" t="s">
        <v>159</v>
      </c>
      <c r="N25" s="9">
        <v>0.71189702699273805</v>
      </c>
      <c r="O25" s="10" t="s">
        <v>159</v>
      </c>
      <c r="P25" s="9">
        <v>0.53072201675382202</v>
      </c>
      <c r="Q25" s="10" t="s">
        <v>159</v>
      </c>
      <c r="R25" s="9">
        <v>0.46507838868491802</v>
      </c>
      <c r="S25" s="10" t="s">
        <v>159</v>
      </c>
    </row>
    <row r="26" spans="1:19" x14ac:dyDescent="0.2">
      <c r="A26" s="12" t="s">
        <v>194</v>
      </c>
      <c r="B26" s="9">
        <v>0.106010760953113</v>
      </c>
      <c r="C26" s="10" t="s">
        <v>159</v>
      </c>
      <c r="D26" s="9">
        <v>0.40336109419791799</v>
      </c>
      <c r="E26" s="10" t="s">
        <v>159</v>
      </c>
      <c r="F26" s="9">
        <v>0.58600784361047398</v>
      </c>
      <c r="G26" s="10" t="s">
        <v>159</v>
      </c>
      <c r="H26" s="9">
        <v>0.332310056216026</v>
      </c>
      <c r="I26" s="10" t="s">
        <v>159</v>
      </c>
      <c r="J26" s="9">
        <v>0.18650002063585999</v>
      </c>
      <c r="K26" s="10" t="s">
        <v>159</v>
      </c>
      <c r="L26" s="9">
        <v>0.38284339536994999</v>
      </c>
      <c r="M26" s="10" t="s">
        <v>159</v>
      </c>
      <c r="N26" s="9">
        <v>0.57337161976833295</v>
      </c>
      <c r="O26" s="10" t="s">
        <v>159</v>
      </c>
      <c r="P26" s="9">
        <v>0.462627290485988</v>
      </c>
      <c r="Q26" s="10" t="s">
        <v>184</v>
      </c>
      <c r="R26" s="9">
        <v>0.41726327480430597</v>
      </c>
      <c r="S26" s="10" t="s">
        <v>159</v>
      </c>
    </row>
    <row r="27" spans="1:19" x14ac:dyDescent="0.2">
      <c r="A27" s="12" t="s">
        <v>196</v>
      </c>
      <c r="B27" s="9">
        <v>7.2557690055054497E-2</v>
      </c>
      <c r="C27" s="10" t="s">
        <v>159</v>
      </c>
      <c r="D27" s="9">
        <v>0.39664388115939098</v>
      </c>
      <c r="E27" s="10" t="s">
        <v>159</v>
      </c>
      <c r="F27" s="9">
        <v>0.56407795400011695</v>
      </c>
      <c r="G27" s="10" t="s">
        <v>159</v>
      </c>
      <c r="H27" s="9">
        <v>0.35781929914924598</v>
      </c>
      <c r="I27" s="10" t="s">
        <v>159</v>
      </c>
      <c r="J27" s="9">
        <v>0.23996647955518899</v>
      </c>
      <c r="K27" s="10" t="s">
        <v>159</v>
      </c>
      <c r="L27" s="9">
        <v>0.35407668179042001</v>
      </c>
      <c r="M27" s="10" t="s">
        <v>159</v>
      </c>
      <c r="N27" s="9">
        <v>0.62821921053712904</v>
      </c>
      <c r="O27" s="10" t="s">
        <v>159</v>
      </c>
      <c r="P27" s="9">
        <v>0.41333528894103799</v>
      </c>
      <c r="Q27" s="10" t="s">
        <v>159</v>
      </c>
      <c r="R27" s="9">
        <v>0.42852677594979199</v>
      </c>
      <c r="S27" s="10" t="s">
        <v>159</v>
      </c>
    </row>
    <row r="28" spans="1:19" x14ac:dyDescent="0.2">
      <c r="A28" s="12" t="s">
        <v>197</v>
      </c>
      <c r="B28" s="9">
        <v>7.1680625348967006E-2</v>
      </c>
      <c r="C28" s="10" t="s">
        <v>159</v>
      </c>
      <c r="D28" s="9">
        <v>0.337143179429087</v>
      </c>
      <c r="E28" s="10" t="s">
        <v>159</v>
      </c>
      <c r="F28" s="9">
        <v>0.56402978697430295</v>
      </c>
      <c r="G28" s="10" t="s">
        <v>159</v>
      </c>
      <c r="H28" s="9">
        <v>0.39548117276012501</v>
      </c>
      <c r="I28" s="10" t="s">
        <v>159</v>
      </c>
      <c r="J28" s="9">
        <v>0.16390306084148301</v>
      </c>
      <c r="K28" s="10" t="s">
        <v>159</v>
      </c>
      <c r="L28" s="9">
        <v>0.33500780100818101</v>
      </c>
      <c r="M28" s="10" t="s">
        <v>159</v>
      </c>
      <c r="N28" s="9">
        <v>0.56090267556363205</v>
      </c>
      <c r="O28" s="10" t="s">
        <v>159</v>
      </c>
      <c r="P28" s="9">
        <v>0.38765970435616798</v>
      </c>
      <c r="Q28" s="10" t="s">
        <v>159</v>
      </c>
      <c r="R28" s="9">
        <v>0.39223683197647102</v>
      </c>
      <c r="S28" s="10" t="s">
        <v>159</v>
      </c>
    </row>
    <row r="29" spans="1:19" x14ac:dyDescent="0.2">
      <c r="A29" s="12" t="s">
        <v>198</v>
      </c>
      <c r="B29" s="9">
        <v>4.8088872643726202E-2</v>
      </c>
      <c r="C29" s="10" t="s">
        <v>159</v>
      </c>
      <c r="D29" s="9">
        <v>0.23960048132574999</v>
      </c>
      <c r="E29" s="10" t="s">
        <v>159</v>
      </c>
      <c r="F29" s="9">
        <v>0.44870702956242697</v>
      </c>
      <c r="G29" s="10" t="s">
        <v>159</v>
      </c>
      <c r="H29" s="9">
        <v>0.23505306551980501</v>
      </c>
      <c r="I29" s="10" t="s">
        <v>159</v>
      </c>
      <c r="J29" s="9">
        <v>0.139659219225927</v>
      </c>
      <c r="K29" s="10" t="s">
        <v>159</v>
      </c>
      <c r="L29" s="9">
        <v>0.23611374519771799</v>
      </c>
      <c r="M29" s="10" t="s">
        <v>159</v>
      </c>
      <c r="N29" s="9">
        <v>0.38821196055885698</v>
      </c>
      <c r="O29" s="10" t="s">
        <v>159</v>
      </c>
      <c r="P29" s="9">
        <v>0.27152342719026501</v>
      </c>
      <c r="Q29" s="10" t="s">
        <v>159</v>
      </c>
      <c r="R29" s="9">
        <v>0.26919832884911798</v>
      </c>
      <c r="S29" s="10" t="s">
        <v>159</v>
      </c>
    </row>
    <row r="30" spans="1:19" x14ac:dyDescent="0.2">
      <c r="A30" s="12" t="s">
        <v>199</v>
      </c>
      <c r="B30" s="9">
        <v>6.9977540565775903E-2</v>
      </c>
      <c r="C30" s="10" t="s">
        <v>159</v>
      </c>
      <c r="D30" s="9">
        <v>0.16350771428133301</v>
      </c>
      <c r="E30" s="10" t="s">
        <v>159</v>
      </c>
      <c r="F30" s="9">
        <v>0.58154117647058801</v>
      </c>
      <c r="G30" s="10" t="s">
        <v>159</v>
      </c>
      <c r="H30" s="9">
        <v>0.28096402985143298</v>
      </c>
      <c r="I30" s="10" t="s">
        <v>159</v>
      </c>
      <c r="J30" s="9">
        <v>0.18112308274095901</v>
      </c>
      <c r="K30" s="10" t="s">
        <v>159</v>
      </c>
      <c r="L30" s="9">
        <v>0.30492896699375599</v>
      </c>
      <c r="M30" s="10" t="s">
        <v>159</v>
      </c>
      <c r="N30" s="9">
        <v>0.11988503938999</v>
      </c>
      <c r="O30" s="10" t="s">
        <v>159</v>
      </c>
      <c r="P30" s="9">
        <v>0.311392396852886</v>
      </c>
      <c r="Q30" s="10" t="s">
        <v>159</v>
      </c>
      <c r="R30" s="9">
        <v>0.19825443706864501</v>
      </c>
      <c r="S30" s="10" t="s">
        <v>159</v>
      </c>
    </row>
    <row r="31" spans="1:19" x14ac:dyDescent="0.2">
      <c r="A31" s="12" t="s">
        <v>200</v>
      </c>
      <c r="B31" s="9">
        <v>6.9902222657877294E-2</v>
      </c>
      <c r="C31" s="10" t="s">
        <v>159</v>
      </c>
      <c r="D31" s="9">
        <v>0.14382792807223099</v>
      </c>
      <c r="E31" s="10" t="s">
        <v>215</v>
      </c>
      <c r="F31" s="9">
        <v>0.52678026308486403</v>
      </c>
      <c r="G31" s="10" t="s">
        <v>159</v>
      </c>
      <c r="H31" s="9">
        <v>0.25901326372285599</v>
      </c>
      <c r="I31" s="10" t="s">
        <v>159</v>
      </c>
      <c r="J31" s="9">
        <v>0.15929923407402599</v>
      </c>
      <c r="K31" s="10" t="s">
        <v>159</v>
      </c>
      <c r="L31" s="9">
        <v>0.27240387826555301</v>
      </c>
      <c r="M31" s="10" t="s">
        <v>159</v>
      </c>
      <c r="N31" s="9">
        <v>0.186354951195115</v>
      </c>
      <c r="O31" s="10" t="s">
        <v>159</v>
      </c>
      <c r="P31" s="9">
        <v>0.25400586267136499</v>
      </c>
      <c r="Q31" s="10" t="s">
        <v>159</v>
      </c>
      <c r="R31" s="9">
        <v>0.19532662668826001</v>
      </c>
      <c r="S31" s="10" t="s">
        <v>159</v>
      </c>
    </row>
    <row r="32" spans="1:19" x14ac:dyDescent="0.2">
      <c r="A32" s="15" t="s">
        <v>201</v>
      </c>
      <c r="B32" s="13">
        <v>8.7776950288586897E-2</v>
      </c>
      <c r="C32" s="14" t="s">
        <v>159</v>
      </c>
      <c r="D32" s="13">
        <v>0.19005889305510301</v>
      </c>
      <c r="E32" s="14" t="s">
        <v>195</v>
      </c>
      <c r="F32" s="13">
        <v>0.56423837432217805</v>
      </c>
      <c r="G32" s="14" t="s">
        <v>159</v>
      </c>
      <c r="H32" s="13">
        <v>0.27434425295096299</v>
      </c>
      <c r="I32" s="14" t="s">
        <v>159</v>
      </c>
      <c r="J32" s="13">
        <v>0.18849480132649701</v>
      </c>
      <c r="K32" s="14" t="s">
        <v>159</v>
      </c>
      <c r="L32" s="13">
        <v>0.29487154752711298</v>
      </c>
      <c r="M32" s="14" t="s">
        <v>159</v>
      </c>
      <c r="N32" s="13">
        <v>0.28052909005571303</v>
      </c>
      <c r="O32" s="14" t="s">
        <v>159</v>
      </c>
      <c r="P32" s="13">
        <v>0.27813165761560599</v>
      </c>
      <c r="Q32" s="14" t="s">
        <v>159</v>
      </c>
      <c r="R32" s="13">
        <v>0.24179342659756101</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8'!A2", "&lt;&lt;&lt; Previous table")</f>
        <v>&lt;&lt;&lt; Previous table</v>
      </c>
    </row>
    <row r="44" spans="1:2" x14ac:dyDescent="0.2">
      <c r="A44" s="17" t="str">
        <f>HYPERLINK("#'CASINO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S5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HYPERLINK("#'INDEX'!B113", "Link to index")</f>
        <v>Link to index</v>
      </c>
    </row>
    <row r="2" spans="1:19" ht="15.75" customHeight="1" x14ac:dyDescent="0.2">
      <c r="A2" s="25" t="s">
        <v>434</v>
      </c>
      <c r="B2" s="24"/>
      <c r="C2" s="24"/>
      <c r="D2" s="24"/>
      <c r="E2" s="24"/>
      <c r="F2" s="24"/>
      <c r="G2" s="24"/>
      <c r="H2" s="24"/>
      <c r="I2" s="24"/>
      <c r="J2" s="24"/>
      <c r="K2" s="24"/>
      <c r="L2" s="24"/>
      <c r="M2" s="24"/>
      <c r="N2" s="24"/>
      <c r="O2" s="24"/>
      <c r="P2" s="24"/>
      <c r="Q2" s="24"/>
      <c r="R2" s="24"/>
      <c r="S2" s="24"/>
    </row>
    <row r="3" spans="1:19" ht="15.75" customHeight="1" x14ac:dyDescent="0.2">
      <c r="A3" s="25" t="s">
        <v>131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953.57473658576896</v>
      </c>
      <c r="C7" s="10" t="s">
        <v>159</v>
      </c>
      <c r="D7" s="18">
        <v>981.06504435177999</v>
      </c>
      <c r="E7" s="10" t="s">
        <v>159</v>
      </c>
      <c r="F7" s="18">
        <v>2388.88973291605</v>
      </c>
      <c r="G7" s="10" t="s">
        <v>159</v>
      </c>
      <c r="H7" s="18">
        <v>694.65324527741802</v>
      </c>
      <c r="I7" s="10" t="s">
        <v>178</v>
      </c>
      <c r="J7" s="18">
        <v>643.31889358346405</v>
      </c>
      <c r="K7" s="10" t="s">
        <v>178</v>
      </c>
      <c r="L7" s="18">
        <v>674.63099076725905</v>
      </c>
      <c r="M7" s="10" t="s">
        <v>159</v>
      </c>
      <c r="N7" s="18">
        <v>871.61679205244002</v>
      </c>
      <c r="O7" s="10" t="s">
        <v>159</v>
      </c>
      <c r="P7" s="18">
        <v>744.89727579086502</v>
      </c>
      <c r="Q7" s="10" t="s">
        <v>159</v>
      </c>
      <c r="R7" s="18">
        <v>856.82382178844102</v>
      </c>
      <c r="S7" s="10" t="s">
        <v>178</v>
      </c>
    </row>
    <row r="8" spans="1:19" x14ac:dyDescent="0.2">
      <c r="A8" s="12" t="s">
        <v>171</v>
      </c>
      <c r="B8" s="18">
        <v>1030.6132768708101</v>
      </c>
      <c r="C8" s="10" t="s">
        <v>159</v>
      </c>
      <c r="D8" s="18">
        <v>979.25029537945795</v>
      </c>
      <c r="E8" s="10" t="s">
        <v>159</v>
      </c>
      <c r="F8" s="18">
        <v>2723.0587683476601</v>
      </c>
      <c r="G8" s="10" t="s">
        <v>159</v>
      </c>
      <c r="H8" s="18">
        <v>695.41103925959499</v>
      </c>
      <c r="I8" s="10" t="s">
        <v>178</v>
      </c>
      <c r="J8" s="18">
        <v>655.045961556051</v>
      </c>
      <c r="K8" s="10" t="s">
        <v>178</v>
      </c>
      <c r="L8" s="18">
        <v>660.35736523115099</v>
      </c>
      <c r="M8" s="10" t="s">
        <v>159</v>
      </c>
      <c r="N8" s="18">
        <v>885.84464181081603</v>
      </c>
      <c r="O8" s="10" t="s">
        <v>159</v>
      </c>
      <c r="P8" s="18">
        <v>770.472291307202</v>
      </c>
      <c r="Q8" s="10" t="s">
        <v>159</v>
      </c>
      <c r="R8" s="18">
        <v>867.520285455519</v>
      </c>
      <c r="S8" s="10" t="s">
        <v>178</v>
      </c>
    </row>
    <row r="9" spans="1:19" x14ac:dyDescent="0.2">
      <c r="A9" s="12" t="s">
        <v>172</v>
      </c>
      <c r="B9" s="18">
        <v>1262.6125140941199</v>
      </c>
      <c r="C9" s="10" t="s">
        <v>178</v>
      </c>
      <c r="D9" s="18">
        <v>979.00680195952805</v>
      </c>
      <c r="E9" s="10" t="s">
        <v>159</v>
      </c>
      <c r="F9" s="18">
        <v>3084.1263993405</v>
      </c>
      <c r="G9" s="10" t="s">
        <v>159</v>
      </c>
      <c r="H9" s="18">
        <v>673.62202344977595</v>
      </c>
      <c r="I9" s="10" t="s">
        <v>178</v>
      </c>
      <c r="J9" s="18">
        <v>654.07124447474905</v>
      </c>
      <c r="K9" s="10" t="s">
        <v>178</v>
      </c>
      <c r="L9" s="18">
        <v>620.72103219341102</v>
      </c>
      <c r="M9" s="10" t="s">
        <v>159</v>
      </c>
      <c r="N9" s="18">
        <v>875.905121280711</v>
      </c>
      <c r="O9" s="10" t="s">
        <v>159</v>
      </c>
      <c r="P9" s="18">
        <v>767.58620938967499</v>
      </c>
      <c r="Q9" s="10" t="s">
        <v>159</v>
      </c>
      <c r="R9" s="18">
        <v>867.10922302464803</v>
      </c>
      <c r="S9" s="10" t="s">
        <v>178</v>
      </c>
    </row>
    <row r="10" spans="1:19" x14ac:dyDescent="0.2">
      <c r="A10" s="12" t="s">
        <v>173</v>
      </c>
      <c r="B10" s="18">
        <v>1993.3077255666201</v>
      </c>
      <c r="C10" s="10" t="s">
        <v>178</v>
      </c>
      <c r="D10" s="18">
        <v>965.95927574753898</v>
      </c>
      <c r="E10" s="10" t="s">
        <v>178</v>
      </c>
      <c r="F10" s="18">
        <v>4409.4201339586698</v>
      </c>
      <c r="G10" s="10" t="s">
        <v>159</v>
      </c>
      <c r="H10" s="18">
        <v>596.458483563762</v>
      </c>
      <c r="I10" s="10" t="s">
        <v>178</v>
      </c>
      <c r="J10" s="18">
        <v>683.186743037415</v>
      </c>
      <c r="K10" s="10" t="s">
        <v>178</v>
      </c>
      <c r="L10" s="18">
        <v>659.43576263352395</v>
      </c>
      <c r="M10" s="10" t="s">
        <v>159</v>
      </c>
      <c r="N10" s="18">
        <v>931.27831475742801</v>
      </c>
      <c r="O10" s="10" t="s">
        <v>159</v>
      </c>
      <c r="P10" s="18">
        <v>766.71824330880997</v>
      </c>
      <c r="Q10" s="10" t="s">
        <v>159</v>
      </c>
      <c r="R10" s="18">
        <v>890.618127772413</v>
      </c>
      <c r="S10" s="10" t="s">
        <v>178</v>
      </c>
    </row>
    <row r="11" spans="1:19" x14ac:dyDescent="0.2">
      <c r="A11" s="12" t="s">
        <v>174</v>
      </c>
      <c r="B11" s="18">
        <v>2636.1983569545901</v>
      </c>
      <c r="C11" s="10" t="s">
        <v>178</v>
      </c>
      <c r="D11" s="18">
        <v>1009.9341424082101</v>
      </c>
      <c r="E11" s="10" t="s">
        <v>178</v>
      </c>
      <c r="F11" s="18">
        <v>8046.6978789813402</v>
      </c>
      <c r="G11" s="10" t="s">
        <v>159</v>
      </c>
      <c r="H11" s="18">
        <v>600.56269033156502</v>
      </c>
      <c r="I11" s="10" t="s">
        <v>178</v>
      </c>
      <c r="J11" s="18">
        <v>704.04824649788202</v>
      </c>
      <c r="K11" s="10" t="s">
        <v>178</v>
      </c>
      <c r="L11" s="18">
        <v>716.74056679659202</v>
      </c>
      <c r="M11" s="10" t="s">
        <v>178</v>
      </c>
      <c r="N11" s="18">
        <v>996.29258507407599</v>
      </c>
      <c r="O11" s="10" t="s">
        <v>159</v>
      </c>
      <c r="P11" s="18">
        <v>762.299697875481</v>
      </c>
      <c r="Q11" s="10" t="s">
        <v>159</v>
      </c>
      <c r="R11" s="18">
        <v>970.448113771512</v>
      </c>
      <c r="S11" s="10" t="s">
        <v>178</v>
      </c>
    </row>
    <row r="12" spans="1:19" x14ac:dyDescent="0.2">
      <c r="A12" s="12" t="s">
        <v>175</v>
      </c>
      <c r="B12" s="18">
        <v>3138.3293413052402</v>
      </c>
      <c r="C12" s="10" t="s">
        <v>178</v>
      </c>
      <c r="D12" s="18">
        <v>1058.9179974098799</v>
      </c>
      <c r="E12" s="10" t="s">
        <v>178</v>
      </c>
      <c r="F12" s="18">
        <v>10963.062738193699</v>
      </c>
      <c r="G12" s="10" t="s">
        <v>159</v>
      </c>
      <c r="H12" s="18">
        <v>620.94264756709401</v>
      </c>
      <c r="I12" s="10" t="s">
        <v>178</v>
      </c>
      <c r="J12" s="18">
        <v>684.68642263645597</v>
      </c>
      <c r="K12" s="10" t="s">
        <v>178</v>
      </c>
      <c r="L12" s="18">
        <v>785.54125302807199</v>
      </c>
      <c r="M12" s="10" t="s">
        <v>178</v>
      </c>
      <c r="N12" s="18">
        <v>1041.1551594170301</v>
      </c>
      <c r="O12" s="10" t="s">
        <v>159</v>
      </c>
      <c r="P12" s="18">
        <v>800.91639573935095</v>
      </c>
      <c r="Q12" s="10" t="s">
        <v>159</v>
      </c>
      <c r="R12" s="18">
        <v>1040.4883682182401</v>
      </c>
      <c r="S12" s="10" t="s">
        <v>178</v>
      </c>
    </row>
    <row r="13" spans="1:19" x14ac:dyDescent="0.2">
      <c r="A13" s="12" t="s">
        <v>179</v>
      </c>
      <c r="B13" s="18">
        <v>1789.2991240300601</v>
      </c>
      <c r="C13" s="10" t="s">
        <v>178</v>
      </c>
      <c r="D13" s="18">
        <v>1118.8565776141199</v>
      </c>
      <c r="E13" s="10" t="s">
        <v>159</v>
      </c>
      <c r="F13" s="18">
        <v>12983.5041380525</v>
      </c>
      <c r="G13" s="10" t="s">
        <v>159</v>
      </c>
      <c r="H13" s="18">
        <v>653.22225596204703</v>
      </c>
      <c r="I13" s="10" t="s">
        <v>178</v>
      </c>
      <c r="J13" s="18">
        <v>700.790952096208</v>
      </c>
      <c r="K13" s="10" t="s">
        <v>178</v>
      </c>
      <c r="L13" s="18">
        <v>806.47467446867404</v>
      </c>
      <c r="M13" s="10" t="s">
        <v>178</v>
      </c>
      <c r="N13" s="18">
        <v>1072.33130500525</v>
      </c>
      <c r="O13" s="10" t="s">
        <v>159</v>
      </c>
      <c r="P13" s="18">
        <v>844.26932025106498</v>
      </c>
      <c r="Q13" s="10" t="s">
        <v>159</v>
      </c>
      <c r="R13" s="18">
        <v>1075.1095547656801</v>
      </c>
      <c r="S13" s="10" t="s">
        <v>178</v>
      </c>
    </row>
    <row r="14" spans="1:19" x14ac:dyDescent="0.2">
      <c r="A14" s="12" t="s">
        <v>180</v>
      </c>
      <c r="B14" s="18">
        <v>1737.31143701512</v>
      </c>
      <c r="C14" s="10" t="s">
        <v>178</v>
      </c>
      <c r="D14" s="18">
        <v>1129.9769012407501</v>
      </c>
      <c r="E14" s="10" t="s">
        <v>159</v>
      </c>
      <c r="F14" s="18">
        <v>16051.1736111111</v>
      </c>
      <c r="G14" s="10" t="s">
        <v>159</v>
      </c>
      <c r="H14" s="18">
        <v>674.13065870281798</v>
      </c>
      <c r="I14" s="10" t="s">
        <v>178</v>
      </c>
      <c r="J14" s="18">
        <v>760.97638634959401</v>
      </c>
      <c r="K14" s="10" t="s">
        <v>178</v>
      </c>
      <c r="L14" s="18">
        <v>836.22590956864599</v>
      </c>
      <c r="M14" s="10" t="s">
        <v>178</v>
      </c>
      <c r="N14" s="18">
        <v>1101.9447158886701</v>
      </c>
      <c r="O14" s="10" t="s">
        <v>159</v>
      </c>
      <c r="P14" s="18">
        <v>925.12586501617704</v>
      </c>
      <c r="Q14" s="10" t="s">
        <v>159</v>
      </c>
      <c r="R14" s="18">
        <v>1130.6941322017799</v>
      </c>
      <c r="S14" s="10" t="s">
        <v>178</v>
      </c>
    </row>
    <row r="15" spans="1:19" x14ac:dyDescent="0.2">
      <c r="A15" s="12" t="s">
        <v>181</v>
      </c>
      <c r="B15" s="18">
        <v>1424.2969076024899</v>
      </c>
      <c r="C15" s="10" t="s">
        <v>178</v>
      </c>
      <c r="D15" s="18">
        <v>1104.23833214924</v>
      </c>
      <c r="E15" s="10" t="s">
        <v>159</v>
      </c>
      <c r="F15" s="18">
        <v>17955.381353336401</v>
      </c>
      <c r="G15" s="10" t="s">
        <v>159</v>
      </c>
      <c r="H15" s="18">
        <v>670.57696785039798</v>
      </c>
      <c r="I15" s="10" t="s">
        <v>178</v>
      </c>
      <c r="J15" s="18">
        <v>681.95930881759</v>
      </c>
      <c r="K15" s="10" t="s">
        <v>178</v>
      </c>
      <c r="L15" s="18">
        <v>878.33637335002595</v>
      </c>
      <c r="M15" s="10" t="s">
        <v>178</v>
      </c>
      <c r="N15" s="18">
        <v>1109.25979288399</v>
      </c>
      <c r="O15" s="10" t="s">
        <v>159</v>
      </c>
      <c r="P15" s="18">
        <v>977.24261232359004</v>
      </c>
      <c r="Q15" s="10" t="s">
        <v>159</v>
      </c>
      <c r="R15" s="18">
        <v>1136.17854725236</v>
      </c>
      <c r="S15" s="10" t="s">
        <v>178</v>
      </c>
    </row>
    <row r="16" spans="1:19" x14ac:dyDescent="0.2">
      <c r="A16" s="12" t="s">
        <v>182</v>
      </c>
      <c r="B16" s="18">
        <v>1070.2673144467601</v>
      </c>
      <c r="C16" s="10" t="s">
        <v>178</v>
      </c>
      <c r="D16" s="18">
        <v>1118.94490533109</v>
      </c>
      <c r="E16" s="10" t="s">
        <v>159</v>
      </c>
      <c r="F16" s="18">
        <v>25054.188633084901</v>
      </c>
      <c r="G16" s="10" t="s">
        <v>159</v>
      </c>
      <c r="H16" s="18">
        <v>702.74712787799899</v>
      </c>
      <c r="I16" s="10" t="s">
        <v>178</v>
      </c>
      <c r="J16" s="18">
        <v>709.96730175893595</v>
      </c>
      <c r="K16" s="10" t="s">
        <v>178</v>
      </c>
      <c r="L16" s="18">
        <v>1042.96221463201</v>
      </c>
      <c r="M16" s="10" t="s">
        <v>178</v>
      </c>
      <c r="N16" s="18">
        <v>1157.2381810376501</v>
      </c>
      <c r="O16" s="10" t="s">
        <v>159</v>
      </c>
      <c r="P16" s="18">
        <v>1055.3305265172501</v>
      </c>
      <c r="Q16" s="10" t="s">
        <v>159</v>
      </c>
      <c r="R16" s="18">
        <v>1235.3850521551301</v>
      </c>
      <c r="S16" s="10" t="s">
        <v>178</v>
      </c>
    </row>
    <row r="17" spans="1:19" x14ac:dyDescent="0.2">
      <c r="A17" s="12" t="s">
        <v>183</v>
      </c>
      <c r="B17" s="18">
        <v>1134.83896682778</v>
      </c>
      <c r="C17" s="10" t="s">
        <v>178</v>
      </c>
      <c r="D17" s="18">
        <v>1065.02349302328</v>
      </c>
      <c r="E17" s="10" t="s">
        <v>159</v>
      </c>
      <c r="F17" s="18">
        <v>27547.673725742799</v>
      </c>
      <c r="G17" s="10" t="s">
        <v>159</v>
      </c>
      <c r="H17" s="18">
        <v>691.53357783967704</v>
      </c>
      <c r="I17" s="10" t="s">
        <v>178</v>
      </c>
      <c r="J17" s="18">
        <v>668.52464345211501</v>
      </c>
      <c r="K17" s="10" t="s">
        <v>178</v>
      </c>
      <c r="L17" s="18">
        <v>1324.81999046639</v>
      </c>
      <c r="M17" s="10" t="s">
        <v>178</v>
      </c>
      <c r="N17" s="18">
        <v>1105.61285764133</v>
      </c>
      <c r="O17" s="10" t="s">
        <v>178</v>
      </c>
      <c r="P17" s="18">
        <v>1047.72371016896</v>
      </c>
      <c r="Q17" s="10" t="s">
        <v>159</v>
      </c>
      <c r="R17" s="18">
        <v>1232.4929970374101</v>
      </c>
      <c r="S17" s="10" t="s">
        <v>178</v>
      </c>
    </row>
    <row r="18" spans="1:19" x14ac:dyDescent="0.2">
      <c r="A18" s="12" t="s">
        <v>185</v>
      </c>
      <c r="B18" s="18">
        <v>999.01357164073499</v>
      </c>
      <c r="C18" s="10" t="s">
        <v>178</v>
      </c>
      <c r="D18" s="18">
        <v>1114.5658814589201</v>
      </c>
      <c r="E18" s="10" t="s">
        <v>159</v>
      </c>
      <c r="F18" s="18">
        <v>30166.978568897201</v>
      </c>
      <c r="G18" s="10" t="s">
        <v>159</v>
      </c>
      <c r="H18" s="18">
        <v>728.52304021640396</v>
      </c>
      <c r="I18" s="10" t="s">
        <v>178</v>
      </c>
      <c r="J18" s="18">
        <v>698.07405413287597</v>
      </c>
      <c r="K18" s="10" t="s">
        <v>178</v>
      </c>
      <c r="L18" s="18">
        <v>1956.3222222511599</v>
      </c>
      <c r="M18" s="10" t="s">
        <v>178</v>
      </c>
      <c r="N18" s="18">
        <v>1193.89112773483</v>
      </c>
      <c r="O18" s="10" t="s">
        <v>159</v>
      </c>
      <c r="P18" s="18">
        <v>1064.1830945450599</v>
      </c>
      <c r="Q18" s="10" t="s">
        <v>159</v>
      </c>
      <c r="R18" s="18">
        <v>1322.9784493960101</v>
      </c>
      <c r="S18" s="10" t="s">
        <v>178</v>
      </c>
    </row>
    <row r="19" spans="1:19" x14ac:dyDescent="0.2">
      <c r="A19" s="12" t="s">
        <v>186</v>
      </c>
      <c r="B19" s="18">
        <v>1001.22163641876</v>
      </c>
      <c r="C19" s="10" t="s">
        <v>178</v>
      </c>
      <c r="D19" s="18">
        <v>1119.68619619009</v>
      </c>
      <c r="E19" s="10" t="s">
        <v>159</v>
      </c>
      <c r="F19" s="18">
        <v>32366.7988101464</v>
      </c>
      <c r="G19" s="10" t="s">
        <v>159</v>
      </c>
      <c r="H19" s="18">
        <v>714.10865929238196</v>
      </c>
      <c r="I19" s="10" t="s">
        <v>178</v>
      </c>
      <c r="J19" s="18">
        <v>693.83913510046398</v>
      </c>
      <c r="K19" s="10" t="s">
        <v>178</v>
      </c>
      <c r="L19" s="18">
        <v>1954.0925216604701</v>
      </c>
      <c r="M19" s="10" t="s">
        <v>178</v>
      </c>
      <c r="N19" s="18">
        <v>1183.28408347597</v>
      </c>
      <c r="O19" s="10" t="s">
        <v>159</v>
      </c>
      <c r="P19" s="18">
        <v>988.36898226144399</v>
      </c>
      <c r="Q19" s="10" t="s">
        <v>159</v>
      </c>
      <c r="R19" s="18">
        <v>1334.5736297472699</v>
      </c>
      <c r="S19" s="10" t="s">
        <v>178</v>
      </c>
    </row>
    <row r="20" spans="1:19" x14ac:dyDescent="0.2">
      <c r="A20" s="12" t="s">
        <v>187</v>
      </c>
      <c r="B20" s="18">
        <v>1028.3847741142399</v>
      </c>
      <c r="C20" s="10" t="s">
        <v>178</v>
      </c>
      <c r="D20" s="18">
        <v>1109.1111358266601</v>
      </c>
      <c r="E20" s="10" t="s">
        <v>159</v>
      </c>
      <c r="F20" s="18">
        <v>33788.367471420999</v>
      </c>
      <c r="G20" s="10" t="s">
        <v>159</v>
      </c>
      <c r="H20" s="18">
        <v>707.39953981501299</v>
      </c>
      <c r="I20" s="10" t="s">
        <v>178</v>
      </c>
      <c r="J20" s="18">
        <v>707.90879029099801</v>
      </c>
      <c r="K20" s="10" t="s">
        <v>178</v>
      </c>
      <c r="L20" s="18">
        <v>2452.7792294986298</v>
      </c>
      <c r="M20" s="10" t="s">
        <v>178</v>
      </c>
      <c r="N20" s="18">
        <v>1168.0576502775</v>
      </c>
      <c r="O20" s="10" t="s">
        <v>178</v>
      </c>
      <c r="P20" s="18">
        <v>1050.4896626157699</v>
      </c>
      <c r="Q20" s="10" t="s">
        <v>159</v>
      </c>
      <c r="R20" s="18">
        <v>1358.87246396193</v>
      </c>
      <c r="S20" s="10" t="s">
        <v>178</v>
      </c>
    </row>
    <row r="21" spans="1:19" x14ac:dyDescent="0.2">
      <c r="A21" s="12" t="s">
        <v>188</v>
      </c>
      <c r="B21" s="18">
        <v>621.24669616402502</v>
      </c>
      <c r="C21" s="10" t="s">
        <v>178</v>
      </c>
      <c r="D21" s="18">
        <v>1175.1450729190601</v>
      </c>
      <c r="E21" s="10" t="s">
        <v>159</v>
      </c>
      <c r="F21" s="18">
        <v>34282.744504740302</v>
      </c>
      <c r="G21" s="10" t="s">
        <v>159</v>
      </c>
      <c r="H21" s="18">
        <v>699.40482590867202</v>
      </c>
      <c r="I21" s="10" t="s">
        <v>178</v>
      </c>
      <c r="J21" s="18">
        <v>670.57206964326099</v>
      </c>
      <c r="K21" s="10" t="s">
        <v>178</v>
      </c>
      <c r="L21" s="18">
        <v>2376.3471298299501</v>
      </c>
      <c r="M21" s="10" t="s">
        <v>178</v>
      </c>
      <c r="N21" s="18">
        <v>1159.4602872354001</v>
      </c>
      <c r="O21" s="10" t="s">
        <v>178</v>
      </c>
      <c r="P21" s="18">
        <v>1126.89729735024</v>
      </c>
      <c r="Q21" s="10" t="s">
        <v>159</v>
      </c>
      <c r="R21" s="18">
        <v>1378.08238407984</v>
      </c>
      <c r="S21" s="10" t="s">
        <v>178</v>
      </c>
    </row>
    <row r="22" spans="1:19" x14ac:dyDescent="0.2">
      <c r="A22" s="12" t="s">
        <v>189</v>
      </c>
      <c r="B22" s="18">
        <v>582.66972919554598</v>
      </c>
      <c r="C22" s="10" t="s">
        <v>178</v>
      </c>
      <c r="D22" s="18">
        <v>1130.7826046313101</v>
      </c>
      <c r="E22" s="10" t="s">
        <v>178</v>
      </c>
      <c r="F22" s="18">
        <v>41405.584132903103</v>
      </c>
      <c r="G22" s="10" t="s">
        <v>159</v>
      </c>
      <c r="H22" s="18">
        <v>669.34464120156701</v>
      </c>
      <c r="I22" s="10" t="s">
        <v>178</v>
      </c>
      <c r="J22" s="18">
        <v>581.78924616002598</v>
      </c>
      <c r="K22" s="10" t="s">
        <v>178</v>
      </c>
      <c r="L22" s="18">
        <v>569.22720755130297</v>
      </c>
      <c r="M22" s="10" t="s">
        <v>178</v>
      </c>
      <c r="N22" s="18">
        <v>1030.38811018721</v>
      </c>
      <c r="O22" s="10" t="s">
        <v>178</v>
      </c>
      <c r="P22" s="18">
        <v>1138.7172339342301</v>
      </c>
      <c r="Q22" s="10" t="s">
        <v>159</v>
      </c>
      <c r="R22" s="18">
        <v>1352.85810806523</v>
      </c>
      <c r="S22" s="10" t="s">
        <v>178</v>
      </c>
    </row>
    <row r="23" spans="1:19" x14ac:dyDescent="0.2">
      <c r="A23" s="12" t="s">
        <v>190</v>
      </c>
      <c r="B23" s="18">
        <v>578.19291040312601</v>
      </c>
      <c r="C23" s="10" t="s">
        <v>178</v>
      </c>
      <c r="D23" s="18">
        <v>1227.27136620956</v>
      </c>
      <c r="E23" s="10" t="s">
        <v>159</v>
      </c>
      <c r="F23" s="18">
        <v>47986.696186859197</v>
      </c>
      <c r="G23" s="10" t="s">
        <v>159</v>
      </c>
      <c r="H23" s="18">
        <v>646.31159978686503</v>
      </c>
      <c r="I23" s="10" t="s">
        <v>178</v>
      </c>
      <c r="J23" s="18">
        <v>547.72251736340604</v>
      </c>
      <c r="K23" s="10" t="s">
        <v>178</v>
      </c>
      <c r="L23" s="18">
        <v>832.12966536192698</v>
      </c>
      <c r="M23" s="10" t="s">
        <v>178</v>
      </c>
      <c r="N23" s="18">
        <v>987.078900541076</v>
      </c>
      <c r="O23" s="10" t="s">
        <v>178</v>
      </c>
      <c r="P23" s="18">
        <v>1158.1372596824699</v>
      </c>
      <c r="Q23" s="10" t="s">
        <v>159</v>
      </c>
      <c r="R23" s="18">
        <v>1440.55737660623</v>
      </c>
      <c r="S23" s="10" t="s">
        <v>178</v>
      </c>
    </row>
    <row r="24" spans="1:19" x14ac:dyDescent="0.2">
      <c r="A24" s="12" t="s">
        <v>191</v>
      </c>
      <c r="B24" s="18">
        <v>551.62572088791103</v>
      </c>
      <c r="C24" s="10" t="s">
        <v>178</v>
      </c>
      <c r="D24" s="18">
        <v>1244.12708123994</v>
      </c>
      <c r="E24" s="10" t="s">
        <v>159</v>
      </c>
      <c r="F24" s="18">
        <v>53663.377619621198</v>
      </c>
      <c r="G24" s="10" t="s">
        <v>159</v>
      </c>
      <c r="H24" s="18">
        <v>612.60369235544397</v>
      </c>
      <c r="I24" s="10" t="s">
        <v>178</v>
      </c>
      <c r="J24" s="18">
        <v>557.44789314617901</v>
      </c>
      <c r="K24" s="10" t="s">
        <v>178</v>
      </c>
      <c r="L24" s="18">
        <v>950.11611912925605</v>
      </c>
      <c r="M24" s="10" t="s">
        <v>178</v>
      </c>
      <c r="N24" s="18">
        <v>1002.2621063966</v>
      </c>
      <c r="O24" s="10" t="s">
        <v>178</v>
      </c>
      <c r="P24" s="18">
        <v>1119.1539700836199</v>
      </c>
      <c r="Q24" s="10" t="s">
        <v>159</v>
      </c>
      <c r="R24" s="18">
        <v>1495.3791028323899</v>
      </c>
      <c r="S24" s="10" t="s">
        <v>178</v>
      </c>
    </row>
    <row r="25" spans="1:19" x14ac:dyDescent="0.2">
      <c r="A25" s="12" t="s">
        <v>193</v>
      </c>
      <c r="B25" s="18">
        <v>466.76754406418002</v>
      </c>
      <c r="C25" s="10" t="s">
        <v>178</v>
      </c>
      <c r="D25" s="18">
        <v>1267.73719922741</v>
      </c>
      <c r="E25" s="10" t="s">
        <v>178</v>
      </c>
      <c r="F25" s="18">
        <v>70264.073620908195</v>
      </c>
      <c r="G25" s="10" t="s">
        <v>159</v>
      </c>
      <c r="H25" s="18">
        <v>640.54880633779101</v>
      </c>
      <c r="I25" s="10" t="s">
        <v>178</v>
      </c>
      <c r="J25" s="18">
        <v>560.82970780629603</v>
      </c>
      <c r="K25" s="10" t="s">
        <v>178</v>
      </c>
      <c r="L25" s="18">
        <v>1112.1282938204899</v>
      </c>
      <c r="M25" s="10" t="s">
        <v>178</v>
      </c>
      <c r="N25" s="18">
        <v>973.26470643834</v>
      </c>
      <c r="O25" s="10" t="s">
        <v>178</v>
      </c>
      <c r="P25" s="18">
        <v>1094.6007697202899</v>
      </c>
      <c r="Q25" s="10" t="s">
        <v>159</v>
      </c>
      <c r="R25" s="18">
        <v>1659.54826578798</v>
      </c>
      <c r="S25" s="10" t="s">
        <v>178</v>
      </c>
    </row>
    <row r="26" spans="1:19" x14ac:dyDescent="0.2">
      <c r="A26" s="12" t="s">
        <v>194</v>
      </c>
      <c r="B26" s="18">
        <v>510.71838132491303</v>
      </c>
      <c r="C26" s="10" t="s">
        <v>178</v>
      </c>
      <c r="D26" s="18">
        <v>1238.34813625477</v>
      </c>
      <c r="E26" s="10" t="s">
        <v>178</v>
      </c>
      <c r="F26" s="18">
        <v>88233.411206176097</v>
      </c>
      <c r="G26" s="10" t="s">
        <v>159</v>
      </c>
      <c r="H26" s="18">
        <v>584.95753564309405</v>
      </c>
      <c r="I26" s="10" t="s">
        <v>178</v>
      </c>
      <c r="J26" s="18">
        <v>534.16040911632797</v>
      </c>
      <c r="K26" s="10" t="s">
        <v>178</v>
      </c>
      <c r="L26" s="18">
        <v>1062.25997008941</v>
      </c>
      <c r="M26" s="10" t="s">
        <v>178</v>
      </c>
      <c r="N26" s="18">
        <v>969.42469369696198</v>
      </c>
      <c r="O26" s="10" t="s">
        <v>178</v>
      </c>
      <c r="P26" s="18">
        <v>1031.3892009384899</v>
      </c>
      <c r="Q26" s="10" t="s">
        <v>159</v>
      </c>
      <c r="R26" s="18">
        <v>1796.0502751254601</v>
      </c>
      <c r="S26" s="10" t="s">
        <v>178</v>
      </c>
    </row>
    <row r="27" spans="1:19" x14ac:dyDescent="0.2">
      <c r="A27" s="12" t="s">
        <v>196</v>
      </c>
      <c r="B27" s="18">
        <v>538.22346873930701</v>
      </c>
      <c r="C27" s="10" t="s">
        <v>178</v>
      </c>
      <c r="D27" s="18">
        <v>1246.6127038571101</v>
      </c>
      <c r="E27" s="10" t="s">
        <v>178</v>
      </c>
      <c r="F27" s="18">
        <v>135130.71267735501</v>
      </c>
      <c r="G27" s="10" t="s">
        <v>177</v>
      </c>
      <c r="H27" s="18">
        <v>573.30877519339595</v>
      </c>
      <c r="I27" s="10" t="s">
        <v>178</v>
      </c>
      <c r="J27" s="18">
        <v>517.39306219678497</v>
      </c>
      <c r="K27" s="10" t="s">
        <v>178</v>
      </c>
      <c r="L27" s="18">
        <v>1070.16584860271</v>
      </c>
      <c r="M27" s="10" t="s">
        <v>178</v>
      </c>
      <c r="N27" s="18">
        <v>974.75176356127804</v>
      </c>
      <c r="O27" s="10" t="s">
        <v>178</v>
      </c>
      <c r="P27" s="18">
        <v>1038.5029763547</v>
      </c>
      <c r="Q27" s="10" t="s">
        <v>159</v>
      </c>
      <c r="R27" s="18">
        <v>2235.1449807087702</v>
      </c>
      <c r="S27" s="10" t="s">
        <v>178</v>
      </c>
    </row>
    <row r="28" spans="1:19" x14ac:dyDescent="0.2">
      <c r="A28" s="12" t="s">
        <v>197</v>
      </c>
      <c r="B28" s="18">
        <v>572.83469841638498</v>
      </c>
      <c r="C28" s="10" t="s">
        <v>178</v>
      </c>
      <c r="D28" s="18">
        <v>1297.98332550025</v>
      </c>
      <c r="E28" s="10" t="s">
        <v>178</v>
      </c>
      <c r="F28" s="18">
        <v>151746.84959459901</v>
      </c>
      <c r="G28" s="10" t="s">
        <v>159</v>
      </c>
      <c r="H28" s="18">
        <v>518.69018493822102</v>
      </c>
      <c r="I28" s="10" t="s">
        <v>178</v>
      </c>
      <c r="J28" s="18">
        <v>475.36633334749803</v>
      </c>
      <c r="K28" s="10" t="s">
        <v>178</v>
      </c>
      <c r="L28" s="18">
        <v>835.46325874932302</v>
      </c>
      <c r="M28" s="10" t="s">
        <v>178</v>
      </c>
      <c r="N28" s="18">
        <v>962.93814313210601</v>
      </c>
      <c r="O28" s="10" t="s">
        <v>418</v>
      </c>
      <c r="P28" s="18">
        <v>991.35583383420396</v>
      </c>
      <c r="Q28" s="10" t="s">
        <v>159</v>
      </c>
      <c r="R28" s="18">
        <v>2359.7649148621399</v>
      </c>
      <c r="S28" s="10" t="s">
        <v>178</v>
      </c>
    </row>
    <row r="29" spans="1:19" x14ac:dyDescent="0.2">
      <c r="A29" s="12" t="s">
        <v>198</v>
      </c>
      <c r="B29" s="18">
        <v>1692.42960690372</v>
      </c>
      <c r="C29" s="10" t="s">
        <v>159</v>
      </c>
      <c r="D29" s="18">
        <v>1171.95200466763</v>
      </c>
      <c r="E29" s="10" t="s">
        <v>195</v>
      </c>
      <c r="F29" s="18">
        <v>1362.6456104261699</v>
      </c>
      <c r="G29" s="10" t="s">
        <v>228</v>
      </c>
      <c r="H29" s="18">
        <v>1481.0827185108801</v>
      </c>
      <c r="I29" s="10" t="s">
        <v>229</v>
      </c>
      <c r="J29" s="18">
        <v>370.36461200805502</v>
      </c>
      <c r="K29" s="10" t="s">
        <v>215</v>
      </c>
      <c r="L29" s="18">
        <v>558.01470780963496</v>
      </c>
      <c r="M29" s="10" t="s">
        <v>159</v>
      </c>
      <c r="N29" s="18">
        <v>808.81976916392898</v>
      </c>
      <c r="O29" s="10" t="s">
        <v>230</v>
      </c>
      <c r="P29" s="18">
        <v>1687.03278582085</v>
      </c>
      <c r="Q29" s="10" t="s">
        <v>159</v>
      </c>
      <c r="R29" s="18">
        <v>1132.97860236015</v>
      </c>
      <c r="S29" s="10" t="s">
        <v>159</v>
      </c>
    </row>
    <row r="30" spans="1:19" x14ac:dyDescent="0.2">
      <c r="A30" s="12" t="s">
        <v>199</v>
      </c>
      <c r="B30" s="18">
        <v>2079.42057301865</v>
      </c>
      <c r="C30" s="10" t="s">
        <v>159</v>
      </c>
      <c r="D30" s="18">
        <v>1147.2716089437299</v>
      </c>
      <c r="E30" s="10" t="s">
        <v>335</v>
      </c>
      <c r="F30" s="18">
        <v>2436.53614174432</v>
      </c>
      <c r="G30" s="10" t="s">
        <v>159</v>
      </c>
      <c r="H30" s="18">
        <v>1946.03787473542</v>
      </c>
      <c r="I30" s="10" t="s">
        <v>159</v>
      </c>
      <c r="J30" s="18">
        <v>448.22705787517901</v>
      </c>
      <c r="K30" s="10" t="s">
        <v>159</v>
      </c>
      <c r="L30" s="18">
        <v>584.01663821811201</v>
      </c>
      <c r="M30" s="10" t="s">
        <v>259</v>
      </c>
      <c r="N30" s="18">
        <v>853.20872526824905</v>
      </c>
      <c r="O30" s="10" t="s">
        <v>260</v>
      </c>
      <c r="P30" s="18">
        <v>2296.5247911339302</v>
      </c>
      <c r="Q30" s="10" t="s">
        <v>261</v>
      </c>
      <c r="R30" s="18">
        <v>1318.0319480174601</v>
      </c>
      <c r="S30" s="10" t="s">
        <v>178</v>
      </c>
    </row>
    <row r="31" spans="1:19" x14ac:dyDescent="0.2">
      <c r="A31" s="12" t="s">
        <v>200</v>
      </c>
      <c r="B31" s="18">
        <v>2394.98428206473</v>
      </c>
      <c r="C31" s="10" t="s">
        <v>159</v>
      </c>
      <c r="D31" s="18">
        <v>1070.4326483525001</v>
      </c>
      <c r="E31" s="10" t="s">
        <v>159</v>
      </c>
      <c r="F31" s="18">
        <v>2920.5184756056901</v>
      </c>
      <c r="G31" s="10" t="s">
        <v>159</v>
      </c>
      <c r="H31" s="18">
        <v>2085.2355635579602</v>
      </c>
      <c r="I31" s="10" t="s">
        <v>159</v>
      </c>
      <c r="J31" s="18">
        <v>396.41074884729801</v>
      </c>
      <c r="K31" s="10" t="s">
        <v>159</v>
      </c>
      <c r="L31" s="18">
        <v>484.08418721429501</v>
      </c>
      <c r="M31" s="10" t="s">
        <v>159</v>
      </c>
      <c r="N31" s="18">
        <v>0</v>
      </c>
      <c r="O31" s="10" t="s">
        <v>262</v>
      </c>
      <c r="P31" s="18">
        <v>2424.4517383567199</v>
      </c>
      <c r="Q31" s="10" t="s">
        <v>159</v>
      </c>
      <c r="R31" s="18">
        <v>1123.7972512372601</v>
      </c>
      <c r="S31" s="10" t="s">
        <v>159</v>
      </c>
    </row>
    <row r="32" spans="1:19" x14ac:dyDescent="0.2">
      <c r="A32" s="15" t="s">
        <v>201</v>
      </c>
      <c r="B32" s="19">
        <v>2238.6747811872601</v>
      </c>
      <c r="C32" s="14" t="s">
        <v>159</v>
      </c>
      <c r="D32" s="19">
        <v>967.25981505728703</v>
      </c>
      <c r="E32" s="14" t="s">
        <v>263</v>
      </c>
      <c r="F32" s="19">
        <v>2349.4992318374998</v>
      </c>
      <c r="G32" s="14" t="s">
        <v>159</v>
      </c>
      <c r="H32" s="19">
        <v>2247.1459311713202</v>
      </c>
      <c r="I32" s="14" t="s">
        <v>159</v>
      </c>
      <c r="J32" s="19">
        <v>388.962286339527</v>
      </c>
      <c r="K32" s="14" t="s">
        <v>159</v>
      </c>
      <c r="L32" s="19">
        <v>436.11855947439102</v>
      </c>
      <c r="M32" s="14" t="s">
        <v>159</v>
      </c>
      <c r="N32" s="19">
        <v>0</v>
      </c>
      <c r="O32" s="14" t="s">
        <v>262</v>
      </c>
      <c r="P32" s="19">
        <v>2576.7925666574401</v>
      </c>
      <c r="Q32" s="14" t="s">
        <v>159</v>
      </c>
      <c r="R32" s="19">
        <v>1132.5219083213001</v>
      </c>
      <c r="S32" s="14" t="s">
        <v>159</v>
      </c>
    </row>
    <row r="34" spans="1:2" x14ac:dyDescent="0.2">
      <c r="A34" s="16" t="s">
        <v>202</v>
      </c>
      <c r="B34" s="16" t="s">
        <v>203</v>
      </c>
    </row>
    <row r="36" spans="1:2" x14ac:dyDescent="0.2">
      <c r="B36" s="16" t="s">
        <v>419</v>
      </c>
    </row>
    <row r="37" spans="1:2" x14ac:dyDescent="0.2">
      <c r="B37" s="16" t="s">
        <v>420</v>
      </c>
    </row>
    <row r="38" spans="1:2" x14ac:dyDescent="0.2">
      <c r="B38" s="16" t="s">
        <v>421</v>
      </c>
    </row>
    <row r="39" spans="1:2" x14ac:dyDescent="0.2">
      <c r="B39" s="16" t="s">
        <v>422</v>
      </c>
    </row>
    <row r="40" spans="1:2" x14ac:dyDescent="0.2">
      <c r="B40" s="16" t="s">
        <v>423</v>
      </c>
    </row>
    <row r="41" spans="1:2" x14ac:dyDescent="0.2">
      <c r="B41" s="16" t="s">
        <v>424</v>
      </c>
    </row>
    <row r="42" spans="1:2" x14ac:dyDescent="0.2">
      <c r="B42" s="16" t="s">
        <v>425</v>
      </c>
    </row>
    <row r="43" spans="1:2" x14ac:dyDescent="0.2">
      <c r="B43" s="16" t="s">
        <v>426</v>
      </c>
    </row>
    <row r="44" spans="1:2" x14ac:dyDescent="0.2">
      <c r="B44" s="16" t="s">
        <v>427</v>
      </c>
    </row>
    <row r="45" spans="1:2" x14ac:dyDescent="0.2">
      <c r="B45" s="16" t="s">
        <v>428</v>
      </c>
    </row>
    <row r="46" spans="1:2" x14ac:dyDescent="0.2">
      <c r="B46" s="16" t="s">
        <v>429</v>
      </c>
    </row>
    <row r="47" spans="1:2" x14ac:dyDescent="0.2">
      <c r="B47" s="16" t="s">
        <v>430</v>
      </c>
    </row>
    <row r="48" spans="1:2" x14ac:dyDescent="0.2">
      <c r="B48" s="16" t="s">
        <v>431</v>
      </c>
    </row>
    <row r="49" spans="1:2" x14ac:dyDescent="0.2">
      <c r="B49" s="16" t="s">
        <v>432</v>
      </c>
    </row>
    <row r="51" spans="1:2" x14ac:dyDescent="0.2">
      <c r="B51" s="16" t="s">
        <v>208</v>
      </c>
    </row>
    <row r="54" spans="1:2" x14ac:dyDescent="0.2">
      <c r="A54" s="17" t="str">
        <f>HYPERLINK("#'WAGERING 2'!A2", "&lt;&lt;&lt; Previous table")</f>
        <v>&lt;&lt;&lt; Previous table</v>
      </c>
    </row>
    <row r="55" spans="1:2" x14ac:dyDescent="0.2">
      <c r="A55" s="17" t="str">
        <f>HYPERLINK("#'WAGERING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S5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HYPERLINK("#'INDEX'!B114", "Link to index")</f>
        <v>Link to index</v>
      </c>
    </row>
    <row r="2" spans="1:19" ht="15.75" customHeight="1" x14ac:dyDescent="0.2">
      <c r="A2" s="25" t="s">
        <v>435</v>
      </c>
      <c r="B2" s="24"/>
      <c r="C2" s="24"/>
      <c r="D2" s="24"/>
      <c r="E2" s="24"/>
      <c r="F2" s="24"/>
      <c r="G2" s="24"/>
      <c r="H2" s="24"/>
      <c r="I2" s="24"/>
      <c r="J2" s="24"/>
      <c r="K2" s="24"/>
      <c r="L2" s="24"/>
      <c r="M2" s="24"/>
      <c r="N2" s="24"/>
      <c r="O2" s="24"/>
      <c r="P2" s="24"/>
      <c r="Q2" s="24"/>
      <c r="R2" s="24"/>
      <c r="S2" s="24"/>
    </row>
    <row r="3" spans="1:19" ht="15.75" customHeight="1" x14ac:dyDescent="0.2">
      <c r="A3" s="25" t="s">
        <v>132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1870.14508040851</v>
      </c>
      <c r="C7" s="10" t="s">
        <v>159</v>
      </c>
      <c r="D7" s="18">
        <v>1924.0589078779699</v>
      </c>
      <c r="E7" s="10" t="s">
        <v>159</v>
      </c>
      <c r="F7" s="18">
        <v>4685.0762821666904</v>
      </c>
      <c r="G7" s="10" t="s">
        <v>159</v>
      </c>
      <c r="H7" s="18">
        <v>1362.3497974545201</v>
      </c>
      <c r="I7" s="10" t="s">
        <v>178</v>
      </c>
      <c r="J7" s="18">
        <v>1261.67317338608</v>
      </c>
      <c r="K7" s="10" t="s">
        <v>178</v>
      </c>
      <c r="L7" s="18">
        <v>1323.0822714450401</v>
      </c>
      <c r="M7" s="10" t="s">
        <v>159</v>
      </c>
      <c r="N7" s="18">
        <v>1709.4096488908999</v>
      </c>
      <c r="O7" s="10" t="s">
        <v>159</v>
      </c>
      <c r="P7" s="18">
        <v>1460.8880901331299</v>
      </c>
      <c r="Q7" s="10" t="s">
        <v>159</v>
      </c>
      <c r="R7" s="18">
        <v>1680.3977639253901</v>
      </c>
      <c r="S7" s="10" t="s">
        <v>178</v>
      </c>
    </row>
    <row r="8" spans="1:19" x14ac:dyDescent="0.2">
      <c r="A8" s="12" t="s">
        <v>171</v>
      </c>
      <c r="B8" s="18">
        <v>1997.38325340448</v>
      </c>
      <c r="C8" s="10" t="s">
        <v>159</v>
      </c>
      <c r="D8" s="18">
        <v>1897.83906803629</v>
      </c>
      <c r="E8" s="10" t="s">
        <v>159</v>
      </c>
      <c r="F8" s="18">
        <v>5277.432480249</v>
      </c>
      <c r="G8" s="10" t="s">
        <v>159</v>
      </c>
      <c r="H8" s="18">
        <v>1347.74351856506</v>
      </c>
      <c r="I8" s="10" t="s">
        <v>178</v>
      </c>
      <c r="J8" s="18">
        <v>1269.51385469713</v>
      </c>
      <c r="K8" s="10" t="s">
        <v>178</v>
      </c>
      <c r="L8" s="18">
        <v>1279.8076370409001</v>
      </c>
      <c r="M8" s="10" t="s">
        <v>159</v>
      </c>
      <c r="N8" s="18">
        <v>1716.81395182804</v>
      </c>
      <c r="O8" s="10" t="s">
        <v>159</v>
      </c>
      <c r="P8" s="18">
        <v>1493.21621058652</v>
      </c>
      <c r="Q8" s="10" t="s">
        <v>159</v>
      </c>
      <c r="R8" s="18">
        <v>1681.3003762368</v>
      </c>
      <c r="S8" s="10" t="s">
        <v>178</v>
      </c>
    </row>
    <row r="9" spans="1:19" x14ac:dyDescent="0.2">
      <c r="A9" s="12" t="s">
        <v>172</v>
      </c>
      <c r="B9" s="18">
        <v>2390.59487538858</v>
      </c>
      <c r="C9" s="10" t="s">
        <v>178</v>
      </c>
      <c r="D9" s="18">
        <v>1853.62382964671</v>
      </c>
      <c r="E9" s="10" t="s">
        <v>159</v>
      </c>
      <c r="F9" s="18">
        <v>5839.3978223824497</v>
      </c>
      <c r="G9" s="10" t="s">
        <v>159</v>
      </c>
      <c r="H9" s="18">
        <v>1275.4169147161499</v>
      </c>
      <c r="I9" s="10" t="s">
        <v>178</v>
      </c>
      <c r="J9" s="18">
        <v>1238.4000219594</v>
      </c>
      <c r="K9" s="10" t="s">
        <v>178</v>
      </c>
      <c r="L9" s="18">
        <v>1175.2556719050999</v>
      </c>
      <c r="M9" s="10" t="s">
        <v>159</v>
      </c>
      <c r="N9" s="18">
        <v>1658.41401925483</v>
      </c>
      <c r="O9" s="10" t="s">
        <v>159</v>
      </c>
      <c r="P9" s="18">
        <v>1453.3260506311699</v>
      </c>
      <c r="Q9" s="10" t="s">
        <v>159</v>
      </c>
      <c r="R9" s="18">
        <v>1641.7601139112201</v>
      </c>
      <c r="S9" s="10" t="s">
        <v>178</v>
      </c>
    </row>
    <row r="10" spans="1:19" x14ac:dyDescent="0.2">
      <c r="A10" s="12" t="s">
        <v>173</v>
      </c>
      <c r="B10" s="18">
        <v>3558.7042817860602</v>
      </c>
      <c r="C10" s="10" t="s">
        <v>178</v>
      </c>
      <c r="D10" s="18">
        <v>1724.55229392971</v>
      </c>
      <c r="E10" s="10" t="s">
        <v>178</v>
      </c>
      <c r="F10" s="18">
        <v>7872.2527935077296</v>
      </c>
      <c r="G10" s="10" t="s">
        <v>159</v>
      </c>
      <c r="H10" s="18">
        <v>1064.8728904929101</v>
      </c>
      <c r="I10" s="10" t="s">
        <v>178</v>
      </c>
      <c r="J10" s="18">
        <v>1219.7111146075599</v>
      </c>
      <c r="K10" s="10" t="s">
        <v>178</v>
      </c>
      <c r="L10" s="18">
        <v>1177.3078697016999</v>
      </c>
      <c r="M10" s="10" t="s">
        <v>159</v>
      </c>
      <c r="N10" s="18">
        <v>1662.63546955334</v>
      </c>
      <c r="O10" s="10" t="s">
        <v>159</v>
      </c>
      <c r="P10" s="18">
        <v>1368.8420811246999</v>
      </c>
      <c r="Q10" s="10" t="s">
        <v>159</v>
      </c>
      <c r="R10" s="18">
        <v>1590.04377702847</v>
      </c>
      <c r="S10" s="10" t="s">
        <v>178</v>
      </c>
    </row>
    <row r="11" spans="1:19" x14ac:dyDescent="0.2">
      <c r="A11" s="12" t="s">
        <v>174</v>
      </c>
      <c r="B11" s="18">
        <v>4575.9110185446998</v>
      </c>
      <c r="C11" s="10" t="s">
        <v>178</v>
      </c>
      <c r="D11" s="18">
        <v>1753.0428839159699</v>
      </c>
      <c r="E11" s="10" t="s">
        <v>178</v>
      </c>
      <c r="F11" s="18">
        <v>13967.451800503901</v>
      </c>
      <c r="G11" s="10" t="s">
        <v>159</v>
      </c>
      <c r="H11" s="18">
        <v>1042.45624187011</v>
      </c>
      <c r="I11" s="10" t="s">
        <v>178</v>
      </c>
      <c r="J11" s="18">
        <v>1222.08638824071</v>
      </c>
      <c r="K11" s="10" t="s">
        <v>178</v>
      </c>
      <c r="L11" s="18">
        <v>1244.11770775525</v>
      </c>
      <c r="M11" s="10" t="s">
        <v>178</v>
      </c>
      <c r="N11" s="18">
        <v>1729.36387950771</v>
      </c>
      <c r="O11" s="10" t="s">
        <v>159</v>
      </c>
      <c r="P11" s="18">
        <v>1323.1992113717099</v>
      </c>
      <c r="Q11" s="10" t="s">
        <v>159</v>
      </c>
      <c r="R11" s="18">
        <v>1684.5030667051101</v>
      </c>
      <c r="S11" s="10" t="s">
        <v>178</v>
      </c>
    </row>
    <row r="12" spans="1:19" x14ac:dyDescent="0.2">
      <c r="A12" s="12" t="s">
        <v>175</v>
      </c>
      <c r="B12" s="18">
        <v>5286.87789035268</v>
      </c>
      <c r="C12" s="10" t="s">
        <v>178</v>
      </c>
      <c r="D12" s="18">
        <v>1783.8695494828</v>
      </c>
      <c r="E12" s="10" t="s">
        <v>178</v>
      </c>
      <c r="F12" s="18">
        <v>18468.544151264799</v>
      </c>
      <c r="G12" s="10" t="s">
        <v>159</v>
      </c>
      <c r="H12" s="18">
        <v>1046.0495370553399</v>
      </c>
      <c r="I12" s="10" t="s">
        <v>178</v>
      </c>
      <c r="J12" s="18">
        <v>1153.43328121064</v>
      </c>
      <c r="K12" s="10" t="s">
        <v>178</v>
      </c>
      <c r="L12" s="18">
        <v>1323.33488010114</v>
      </c>
      <c r="M12" s="10" t="s">
        <v>178</v>
      </c>
      <c r="N12" s="18">
        <v>1753.9459993256201</v>
      </c>
      <c r="O12" s="10" t="s">
        <v>159</v>
      </c>
      <c r="P12" s="18">
        <v>1349.2360820532199</v>
      </c>
      <c r="Q12" s="10" t="s">
        <v>159</v>
      </c>
      <c r="R12" s="18">
        <v>1752.8227126137999</v>
      </c>
      <c r="S12" s="10" t="s">
        <v>178</v>
      </c>
    </row>
    <row r="13" spans="1:19" x14ac:dyDescent="0.2">
      <c r="A13" s="12" t="s">
        <v>179</v>
      </c>
      <c r="B13" s="18">
        <v>2942.6020637991301</v>
      </c>
      <c r="C13" s="10" t="s">
        <v>178</v>
      </c>
      <c r="D13" s="18">
        <v>1840.02195617642</v>
      </c>
      <c r="E13" s="10" t="s">
        <v>159</v>
      </c>
      <c r="F13" s="18">
        <v>21352.095666334098</v>
      </c>
      <c r="G13" s="10" t="s">
        <v>159</v>
      </c>
      <c r="H13" s="18">
        <v>1074.2603808937799</v>
      </c>
      <c r="I13" s="10" t="s">
        <v>178</v>
      </c>
      <c r="J13" s="18">
        <v>1152.4897510067799</v>
      </c>
      <c r="K13" s="10" t="s">
        <v>178</v>
      </c>
      <c r="L13" s="18">
        <v>1326.29251846288</v>
      </c>
      <c r="M13" s="10" t="s">
        <v>178</v>
      </c>
      <c r="N13" s="18">
        <v>1763.50855416382</v>
      </c>
      <c r="O13" s="10" t="s">
        <v>159</v>
      </c>
      <c r="P13" s="18">
        <v>1388.44791841039</v>
      </c>
      <c r="Q13" s="10" t="s">
        <v>159</v>
      </c>
      <c r="R13" s="18">
        <v>1768.0775406284199</v>
      </c>
      <c r="S13" s="10" t="s">
        <v>178</v>
      </c>
    </row>
    <row r="14" spans="1:19" x14ac:dyDescent="0.2">
      <c r="A14" s="12" t="s">
        <v>180</v>
      </c>
      <c r="B14" s="18">
        <v>2790.7423328091199</v>
      </c>
      <c r="C14" s="10" t="s">
        <v>178</v>
      </c>
      <c r="D14" s="18">
        <v>1815.14626923026</v>
      </c>
      <c r="E14" s="10" t="s">
        <v>159</v>
      </c>
      <c r="F14" s="18">
        <v>25783.914578239601</v>
      </c>
      <c r="G14" s="10" t="s">
        <v>159</v>
      </c>
      <c r="H14" s="18">
        <v>1082.8944810947501</v>
      </c>
      <c r="I14" s="10" t="s">
        <v>178</v>
      </c>
      <c r="J14" s="18">
        <v>1222.3997208598601</v>
      </c>
      <c r="K14" s="10" t="s">
        <v>178</v>
      </c>
      <c r="L14" s="18">
        <v>1343.27731683765</v>
      </c>
      <c r="M14" s="10" t="s">
        <v>178</v>
      </c>
      <c r="N14" s="18">
        <v>1770.1165729556401</v>
      </c>
      <c r="O14" s="10" t="s">
        <v>159</v>
      </c>
      <c r="P14" s="18">
        <v>1486.0823797448099</v>
      </c>
      <c r="Q14" s="10" t="s">
        <v>159</v>
      </c>
      <c r="R14" s="18">
        <v>1816.2983981823199</v>
      </c>
      <c r="S14" s="10" t="s">
        <v>178</v>
      </c>
    </row>
    <row r="15" spans="1:19" x14ac:dyDescent="0.2">
      <c r="A15" s="12" t="s">
        <v>181</v>
      </c>
      <c r="B15" s="18">
        <v>2217.4480291346799</v>
      </c>
      <c r="C15" s="10" t="s">
        <v>178</v>
      </c>
      <c r="D15" s="18">
        <v>1719.1577825167101</v>
      </c>
      <c r="E15" s="10" t="s">
        <v>159</v>
      </c>
      <c r="F15" s="18">
        <v>27954.2311591043</v>
      </c>
      <c r="G15" s="10" t="s">
        <v>159</v>
      </c>
      <c r="H15" s="18">
        <v>1044.0025305158999</v>
      </c>
      <c r="I15" s="10" t="s">
        <v>178</v>
      </c>
      <c r="J15" s="18">
        <v>1061.7233788937399</v>
      </c>
      <c r="K15" s="10" t="s">
        <v>178</v>
      </c>
      <c r="L15" s="18">
        <v>1367.4573395520599</v>
      </c>
      <c r="M15" s="10" t="s">
        <v>178</v>
      </c>
      <c r="N15" s="18">
        <v>1726.9755543241299</v>
      </c>
      <c r="O15" s="10" t="s">
        <v>159</v>
      </c>
      <c r="P15" s="18">
        <v>1521.4416973852999</v>
      </c>
      <c r="Q15" s="10" t="s">
        <v>159</v>
      </c>
      <c r="R15" s="18">
        <v>1768.88461029573</v>
      </c>
      <c r="S15" s="10" t="s">
        <v>178</v>
      </c>
    </row>
    <row r="16" spans="1:19" x14ac:dyDescent="0.2">
      <c r="A16" s="12" t="s">
        <v>182</v>
      </c>
      <c r="B16" s="18">
        <v>1618.33285521639</v>
      </c>
      <c r="C16" s="10" t="s">
        <v>178</v>
      </c>
      <c r="D16" s="18">
        <v>1691.9374057595601</v>
      </c>
      <c r="E16" s="10" t="s">
        <v>159</v>
      </c>
      <c r="F16" s="18">
        <v>37884.009049336702</v>
      </c>
      <c r="G16" s="10" t="s">
        <v>159</v>
      </c>
      <c r="H16" s="18">
        <v>1062.6118826601701</v>
      </c>
      <c r="I16" s="10" t="s">
        <v>178</v>
      </c>
      <c r="J16" s="18">
        <v>1073.5293837873901</v>
      </c>
      <c r="K16" s="10" t="s">
        <v>178</v>
      </c>
      <c r="L16" s="18">
        <v>1577.0452819637001</v>
      </c>
      <c r="M16" s="10" t="s">
        <v>178</v>
      </c>
      <c r="N16" s="18">
        <v>1749.8400113733801</v>
      </c>
      <c r="O16" s="10" t="s">
        <v>159</v>
      </c>
      <c r="P16" s="18">
        <v>1595.7471942965101</v>
      </c>
      <c r="Q16" s="10" t="s">
        <v>159</v>
      </c>
      <c r="R16" s="18">
        <v>1868.0045552725401</v>
      </c>
      <c r="S16" s="10" t="s">
        <v>178</v>
      </c>
    </row>
    <row r="17" spans="1:19" x14ac:dyDescent="0.2">
      <c r="A17" s="12" t="s">
        <v>183</v>
      </c>
      <c r="B17" s="18">
        <v>1660.5550138215001</v>
      </c>
      <c r="C17" s="10" t="s">
        <v>178</v>
      </c>
      <c r="D17" s="18">
        <v>1558.39740515879</v>
      </c>
      <c r="E17" s="10" t="s">
        <v>159</v>
      </c>
      <c r="F17" s="18">
        <v>40309.179594238398</v>
      </c>
      <c r="G17" s="10" t="s">
        <v>159</v>
      </c>
      <c r="H17" s="18">
        <v>1011.88766289681</v>
      </c>
      <c r="I17" s="10" t="s">
        <v>178</v>
      </c>
      <c r="J17" s="18">
        <v>978.21980122057801</v>
      </c>
      <c r="K17" s="10" t="s">
        <v>178</v>
      </c>
      <c r="L17" s="18">
        <v>1938.5450640009401</v>
      </c>
      <c r="M17" s="10" t="s">
        <v>178</v>
      </c>
      <c r="N17" s="18">
        <v>1617.7898607357499</v>
      </c>
      <c r="O17" s="10" t="s">
        <v>178</v>
      </c>
      <c r="P17" s="18">
        <v>1533.0834690000099</v>
      </c>
      <c r="Q17" s="10" t="s">
        <v>159</v>
      </c>
      <c r="R17" s="18">
        <v>1803.4474366449399</v>
      </c>
      <c r="S17" s="10" t="s">
        <v>178</v>
      </c>
    </row>
    <row r="18" spans="1:19" x14ac:dyDescent="0.2">
      <c r="A18" s="12" t="s">
        <v>185</v>
      </c>
      <c r="B18" s="18">
        <v>1417.6067312483001</v>
      </c>
      <c r="C18" s="10" t="s">
        <v>178</v>
      </c>
      <c r="D18" s="18">
        <v>1581.57620759938</v>
      </c>
      <c r="E18" s="10" t="s">
        <v>159</v>
      </c>
      <c r="F18" s="18">
        <v>42807.138055648997</v>
      </c>
      <c r="G18" s="10" t="s">
        <v>159</v>
      </c>
      <c r="H18" s="18">
        <v>1033.7789145187401</v>
      </c>
      <c r="I18" s="10" t="s">
        <v>178</v>
      </c>
      <c r="J18" s="18">
        <v>990.57160597256905</v>
      </c>
      <c r="K18" s="10" t="s">
        <v>178</v>
      </c>
      <c r="L18" s="18">
        <v>2776.0339093283201</v>
      </c>
      <c r="M18" s="10" t="s">
        <v>178</v>
      </c>
      <c r="N18" s="18">
        <v>1694.13924605137</v>
      </c>
      <c r="O18" s="10" t="s">
        <v>159</v>
      </c>
      <c r="P18" s="18">
        <v>1510.0827065142601</v>
      </c>
      <c r="Q18" s="10" t="s">
        <v>159</v>
      </c>
      <c r="R18" s="18">
        <v>1877.3149919075199</v>
      </c>
      <c r="S18" s="10" t="s">
        <v>178</v>
      </c>
    </row>
    <row r="19" spans="1:19" x14ac:dyDescent="0.2">
      <c r="A19" s="12" t="s">
        <v>186</v>
      </c>
      <c r="B19" s="18">
        <v>1387.769230226</v>
      </c>
      <c r="C19" s="10" t="s">
        <v>178</v>
      </c>
      <c r="D19" s="18">
        <v>1551.9701073773999</v>
      </c>
      <c r="E19" s="10" t="s">
        <v>159</v>
      </c>
      <c r="F19" s="18">
        <v>44862.841388747198</v>
      </c>
      <c r="G19" s="10" t="s">
        <v>159</v>
      </c>
      <c r="H19" s="18">
        <v>989.80883787994696</v>
      </c>
      <c r="I19" s="10" t="s">
        <v>178</v>
      </c>
      <c r="J19" s="18">
        <v>961.713737892415</v>
      </c>
      <c r="K19" s="10" t="s">
        <v>178</v>
      </c>
      <c r="L19" s="18">
        <v>2708.5206471116699</v>
      </c>
      <c r="M19" s="10" t="s">
        <v>178</v>
      </c>
      <c r="N19" s="18">
        <v>1640.1216093749199</v>
      </c>
      <c r="O19" s="10" t="s">
        <v>159</v>
      </c>
      <c r="P19" s="18">
        <v>1369.95447541301</v>
      </c>
      <c r="Q19" s="10" t="s">
        <v>159</v>
      </c>
      <c r="R19" s="18">
        <v>1849.82041085223</v>
      </c>
      <c r="S19" s="10" t="s">
        <v>178</v>
      </c>
    </row>
    <row r="20" spans="1:19" x14ac:dyDescent="0.2">
      <c r="A20" s="12" t="s">
        <v>187</v>
      </c>
      <c r="B20" s="18">
        <v>1383.1091025446401</v>
      </c>
      <c r="C20" s="10" t="s">
        <v>178</v>
      </c>
      <c r="D20" s="18">
        <v>1491.6806883073</v>
      </c>
      <c r="E20" s="10" t="s">
        <v>159</v>
      </c>
      <c r="F20" s="18">
        <v>45443.106302402499</v>
      </c>
      <c r="G20" s="10" t="s">
        <v>159</v>
      </c>
      <c r="H20" s="18">
        <v>951.40531762223895</v>
      </c>
      <c r="I20" s="10" t="s">
        <v>178</v>
      </c>
      <c r="J20" s="18">
        <v>952.09022563190501</v>
      </c>
      <c r="K20" s="10" t="s">
        <v>178</v>
      </c>
      <c r="L20" s="18">
        <v>3298.8248797965198</v>
      </c>
      <c r="M20" s="10" t="s">
        <v>178</v>
      </c>
      <c r="N20" s="18">
        <v>1570.95982852061</v>
      </c>
      <c r="O20" s="10" t="s">
        <v>178</v>
      </c>
      <c r="P20" s="18">
        <v>1412.8387069366599</v>
      </c>
      <c r="Q20" s="10" t="s">
        <v>159</v>
      </c>
      <c r="R20" s="18">
        <v>1827.5930579794999</v>
      </c>
      <c r="S20" s="10" t="s">
        <v>178</v>
      </c>
    </row>
    <row r="21" spans="1:19" x14ac:dyDescent="0.2">
      <c r="A21" s="12" t="s">
        <v>188</v>
      </c>
      <c r="B21" s="18">
        <v>816.31815875952896</v>
      </c>
      <c r="C21" s="10" t="s">
        <v>178</v>
      </c>
      <c r="D21" s="18">
        <v>1544.1406258156501</v>
      </c>
      <c r="E21" s="10" t="s">
        <v>159</v>
      </c>
      <c r="F21" s="18">
        <v>45047.526279228703</v>
      </c>
      <c r="G21" s="10" t="s">
        <v>159</v>
      </c>
      <c r="H21" s="18">
        <v>919.01794124399498</v>
      </c>
      <c r="I21" s="10" t="s">
        <v>178</v>
      </c>
      <c r="J21" s="18">
        <v>881.13169951124496</v>
      </c>
      <c r="K21" s="10" t="s">
        <v>178</v>
      </c>
      <c r="L21" s="18">
        <v>3122.52012859656</v>
      </c>
      <c r="M21" s="10" t="s">
        <v>178</v>
      </c>
      <c r="N21" s="18">
        <v>1523.53081742732</v>
      </c>
      <c r="O21" s="10" t="s">
        <v>178</v>
      </c>
      <c r="P21" s="18">
        <v>1480.74304871821</v>
      </c>
      <c r="Q21" s="10" t="s">
        <v>159</v>
      </c>
      <c r="R21" s="18">
        <v>1810.80025268091</v>
      </c>
      <c r="S21" s="10" t="s">
        <v>178</v>
      </c>
    </row>
    <row r="22" spans="1:19" x14ac:dyDescent="0.2">
      <c r="A22" s="12" t="s">
        <v>189</v>
      </c>
      <c r="B22" s="18">
        <v>748.41449087287197</v>
      </c>
      <c r="C22" s="10" t="s">
        <v>178</v>
      </c>
      <c r="D22" s="18">
        <v>1452.4421725176401</v>
      </c>
      <c r="E22" s="10" t="s">
        <v>178</v>
      </c>
      <c r="F22" s="18">
        <v>53183.712170708401</v>
      </c>
      <c r="G22" s="10" t="s">
        <v>159</v>
      </c>
      <c r="H22" s="18">
        <v>859.74472975450499</v>
      </c>
      <c r="I22" s="10" t="s">
        <v>178</v>
      </c>
      <c r="J22" s="18">
        <v>747.28354785364002</v>
      </c>
      <c r="K22" s="10" t="s">
        <v>178</v>
      </c>
      <c r="L22" s="18">
        <v>731.14814342366799</v>
      </c>
      <c r="M22" s="10" t="s">
        <v>178</v>
      </c>
      <c r="N22" s="18">
        <v>1323.4897133782899</v>
      </c>
      <c r="O22" s="10" t="s">
        <v>178</v>
      </c>
      <c r="P22" s="18">
        <v>1462.63386646098</v>
      </c>
      <c r="Q22" s="10" t="s">
        <v>159</v>
      </c>
      <c r="R22" s="18">
        <v>1737.6887135852601</v>
      </c>
      <c r="S22" s="10" t="s">
        <v>178</v>
      </c>
    </row>
    <row r="23" spans="1:19" x14ac:dyDescent="0.2">
      <c r="A23" s="12" t="s">
        <v>190</v>
      </c>
      <c r="B23" s="18">
        <v>723.56712787591198</v>
      </c>
      <c r="C23" s="10" t="s">
        <v>178</v>
      </c>
      <c r="D23" s="18">
        <v>1535.8424525708199</v>
      </c>
      <c r="E23" s="10" t="s">
        <v>159</v>
      </c>
      <c r="F23" s="18">
        <v>60051.922656698101</v>
      </c>
      <c r="G23" s="10" t="s">
        <v>159</v>
      </c>
      <c r="H23" s="18">
        <v>808.81280201899096</v>
      </c>
      <c r="I23" s="10" t="s">
        <v>178</v>
      </c>
      <c r="J23" s="18">
        <v>685.435607443349</v>
      </c>
      <c r="K23" s="10" t="s">
        <v>178</v>
      </c>
      <c r="L23" s="18">
        <v>1041.3508383672099</v>
      </c>
      <c r="M23" s="10" t="s">
        <v>178</v>
      </c>
      <c r="N23" s="18">
        <v>1235.2587383913999</v>
      </c>
      <c r="O23" s="10" t="s">
        <v>178</v>
      </c>
      <c r="P23" s="18">
        <v>1449.32605640264</v>
      </c>
      <c r="Q23" s="10" t="s">
        <v>159</v>
      </c>
      <c r="R23" s="18">
        <v>1802.75465986722</v>
      </c>
      <c r="S23" s="10" t="s">
        <v>178</v>
      </c>
    </row>
    <row r="24" spans="1:19" x14ac:dyDescent="0.2">
      <c r="A24" s="12" t="s">
        <v>191</v>
      </c>
      <c r="B24" s="18">
        <v>678.68557794636297</v>
      </c>
      <c r="C24" s="10" t="s">
        <v>178</v>
      </c>
      <c r="D24" s="18">
        <v>1530.6956786042001</v>
      </c>
      <c r="E24" s="10" t="s">
        <v>159</v>
      </c>
      <c r="F24" s="18">
        <v>66024.043251106996</v>
      </c>
      <c r="G24" s="10" t="s">
        <v>159</v>
      </c>
      <c r="H24" s="18">
        <v>753.70903722383298</v>
      </c>
      <c r="I24" s="10" t="s">
        <v>178</v>
      </c>
      <c r="J24" s="18">
        <v>685.84881235400701</v>
      </c>
      <c r="K24" s="10" t="s">
        <v>178</v>
      </c>
      <c r="L24" s="18">
        <v>1168.9630903893701</v>
      </c>
      <c r="M24" s="10" t="s">
        <v>178</v>
      </c>
      <c r="N24" s="18">
        <v>1233.1202320272801</v>
      </c>
      <c r="O24" s="10" t="s">
        <v>178</v>
      </c>
      <c r="P24" s="18">
        <v>1376.9366261141199</v>
      </c>
      <c r="Q24" s="10" t="s">
        <v>159</v>
      </c>
      <c r="R24" s="18">
        <v>1839.82035685559</v>
      </c>
      <c r="S24" s="10" t="s">
        <v>178</v>
      </c>
    </row>
    <row r="25" spans="1:19" x14ac:dyDescent="0.2">
      <c r="A25" s="12" t="s">
        <v>193</v>
      </c>
      <c r="B25" s="18">
        <v>566.32738033271698</v>
      </c>
      <c r="C25" s="10" t="s">
        <v>178</v>
      </c>
      <c r="D25" s="18">
        <v>1538.1409785640101</v>
      </c>
      <c r="E25" s="10" t="s">
        <v>178</v>
      </c>
      <c r="F25" s="18">
        <v>85251.147495727899</v>
      </c>
      <c r="G25" s="10" t="s">
        <v>159</v>
      </c>
      <c r="H25" s="18">
        <v>777.17556004418896</v>
      </c>
      <c r="I25" s="10" t="s">
        <v>178</v>
      </c>
      <c r="J25" s="18">
        <v>680.45266487301296</v>
      </c>
      <c r="K25" s="10" t="s">
        <v>178</v>
      </c>
      <c r="L25" s="18">
        <v>1349.3412539982701</v>
      </c>
      <c r="M25" s="10" t="s">
        <v>178</v>
      </c>
      <c r="N25" s="18">
        <v>1180.8585634902799</v>
      </c>
      <c r="O25" s="10" t="s">
        <v>178</v>
      </c>
      <c r="P25" s="18">
        <v>1328.0751721260001</v>
      </c>
      <c r="Q25" s="10" t="s">
        <v>159</v>
      </c>
      <c r="R25" s="18">
        <v>2013.52393466797</v>
      </c>
      <c r="S25" s="10" t="s">
        <v>178</v>
      </c>
    </row>
    <row r="26" spans="1:19" x14ac:dyDescent="0.2">
      <c r="A26" s="12" t="s">
        <v>194</v>
      </c>
      <c r="B26" s="18">
        <v>608.96910441101295</v>
      </c>
      <c r="C26" s="10" t="s">
        <v>178</v>
      </c>
      <c r="D26" s="18">
        <v>1476.5784492184901</v>
      </c>
      <c r="E26" s="10" t="s">
        <v>178</v>
      </c>
      <c r="F26" s="18">
        <v>105207.53387015899</v>
      </c>
      <c r="G26" s="10" t="s">
        <v>159</v>
      </c>
      <c r="H26" s="18">
        <v>697.49020130220094</v>
      </c>
      <c r="I26" s="10" t="s">
        <v>178</v>
      </c>
      <c r="J26" s="18">
        <v>636.92085079750802</v>
      </c>
      <c r="K26" s="10" t="s">
        <v>178</v>
      </c>
      <c r="L26" s="18">
        <v>1266.6148826655999</v>
      </c>
      <c r="M26" s="10" t="s">
        <v>178</v>
      </c>
      <c r="N26" s="18">
        <v>1155.92018831017</v>
      </c>
      <c r="O26" s="10" t="s">
        <v>178</v>
      </c>
      <c r="P26" s="18">
        <v>1229.80527226241</v>
      </c>
      <c r="Q26" s="10" t="s">
        <v>159</v>
      </c>
      <c r="R26" s="18">
        <v>2141.56992877936</v>
      </c>
      <c r="S26" s="10" t="s">
        <v>178</v>
      </c>
    </row>
    <row r="27" spans="1:19" x14ac:dyDescent="0.2">
      <c r="A27" s="12" t="s">
        <v>196</v>
      </c>
      <c r="B27" s="18">
        <v>629.76459298615305</v>
      </c>
      <c r="C27" s="10" t="s">
        <v>178</v>
      </c>
      <c r="D27" s="18">
        <v>1458.6367701409099</v>
      </c>
      <c r="E27" s="10" t="s">
        <v>178</v>
      </c>
      <c r="F27" s="18">
        <v>158113.76354233801</v>
      </c>
      <c r="G27" s="10" t="s">
        <v>177</v>
      </c>
      <c r="H27" s="18">
        <v>670.81721336074997</v>
      </c>
      <c r="I27" s="10" t="s">
        <v>178</v>
      </c>
      <c r="J27" s="18">
        <v>605.39134793105495</v>
      </c>
      <c r="K27" s="10" t="s">
        <v>178</v>
      </c>
      <c r="L27" s="18">
        <v>1252.17980860548</v>
      </c>
      <c r="M27" s="10" t="s">
        <v>178</v>
      </c>
      <c r="N27" s="18">
        <v>1140.5376823860399</v>
      </c>
      <c r="O27" s="10" t="s">
        <v>178</v>
      </c>
      <c r="P27" s="18">
        <v>1215.1317105343501</v>
      </c>
      <c r="Q27" s="10" t="s">
        <v>159</v>
      </c>
      <c r="R27" s="18">
        <v>2615.29875748114</v>
      </c>
      <c r="S27" s="10" t="s">
        <v>178</v>
      </c>
    </row>
    <row r="28" spans="1:19" x14ac:dyDescent="0.2">
      <c r="A28" s="12" t="s">
        <v>197</v>
      </c>
      <c r="B28" s="18">
        <v>659.68868862325098</v>
      </c>
      <c r="C28" s="10" t="s">
        <v>178</v>
      </c>
      <c r="D28" s="18">
        <v>1494.7853546952899</v>
      </c>
      <c r="E28" s="10" t="s">
        <v>178</v>
      </c>
      <c r="F28" s="18">
        <v>174754.91706161501</v>
      </c>
      <c r="G28" s="10" t="s">
        <v>159</v>
      </c>
      <c r="H28" s="18">
        <v>597.33470903490195</v>
      </c>
      <c r="I28" s="10" t="s">
        <v>178</v>
      </c>
      <c r="J28" s="18">
        <v>547.44203507327904</v>
      </c>
      <c r="K28" s="10" t="s">
        <v>178</v>
      </c>
      <c r="L28" s="18">
        <v>962.13735494882599</v>
      </c>
      <c r="M28" s="10" t="s">
        <v>178</v>
      </c>
      <c r="N28" s="18">
        <v>1108.9401578226</v>
      </c>
      <c r="O28" s="10" t="s">
        <v>418</v>
      </c>
      <c r="P28" s="18">
        <v>1141.6665781403501</v>
      </c>
      <c r="Q28" s="10" t="s">
        <v>159</v>
      </c>
      <c r="R28" s="18">
        <v>2717.5557389385199</v>
      </c>
      <c r="S28" s="10" t="s">
        <v>178</v>
      </c>
    </row>
    <row r="29" spans="1:19" x14ac:dyDescent="0.2">
      <c r="A29" s="12" t="s">
        <v>198</v>
      </c>
      <c r="B29" s="18">
        <v>1922.08513696758</v>
      </c>
      <c r="C29" s="10" t="s">
        <v>159</v>
      </c>
      <c r="D29" s="18">
        <v>1330.98092837793</v>
      </c>
      <c r="E29" s="10" t="s">
        <v>195</v>
      </c>
      <c r="F29" s="18">
        <v>1547.55084883318</v>
      </c>
      <c r="G29" s="10" t="s">
        <v>228</v>
      </c>
      <c r="H29" s="18">
        <v>1682.0593708930801</v>
      </c>
      <c r="I29" s="10" t="s">
        <v>229</v>
      </c>
      <c r="J29" s="18">
        <v>420.62152132980498</v>
      </c>
      <c r="K29" s="10" t="s">
        <v>215</v>
      </c>
      <c r="L29" s="18">
        <v>633.73494041647405</v>
      </c>
      <c r="M29" s="10" t="s">
        <v>159</v>
      </c>
      <c r="N29" s="18">
        <v>918.57318641434995</v>
      </c>
      <c r="O29" s="10" t="s">
        <v>230</v>
      </c>
      <c r="P29" s="18">
        <v>1915.9559901197899</v>
      </c>
      <c r="Q29" s="10" t="s">
        <v>159</v>
      </c>
      <c r="R29" s="18">
        <v>1286.7190004332199</v>
      </c>
      <c r="S29" s="10" t="s">
        <v>159</v>
      </c>
    </row>
    <row r="30" spans="1:19" x14ac:dyDescent="0.2">
      <c r="A30" s="12" t="s">
        <v>199</v>
      </c>
      <c r="B30" s="18">
        <v>2325.4116025076701</v>
      </c>
      <c r="C30" s="10" t="s">
        <v>159</v>
      </c>
      <c r="D30" s="18">
        <v>1282.9913992783499</v>
      </c>
      <c r="E30" s="10" t="s">
        <v>335</v>
      </c>
      <c r="F30" s="18">
        <v>2724.7731831932201</v>
      </c>
      <c r="G30" s="10" t="s">
        <v>159</v>
      </c>
      <c r="H30" s="18">
        <v>2176.25001481051</v>
      </c>
      <c r="I30" s="10" t="s">
        <v>159</v>
      </c>
      <c r="J30" s="18">
        <v>501.25136514722101</v>
      </c>
      <c r="K30" s="10" t="s">
        <v>159</v>
      </c>
      <c r="L30" s="18">
        <v>653.10456393072297</v>
      </c>
      <c r="M30" s="10" t="s">
        <v>259</v>
      </c>
      <c r="N30" s="18">
        <v>954.14150212976995</v>
      </c>
      <c r="O30" s="10" t="s">
        <v>260</v>
      </c>
      <c r="P30" s="18">
        <v>2568.1987877021102</v>
      </c>
      <c r="Q30" s="10" t="s">
        <v>261</v>
      </c>
      <c r="R30" s="18">
        <v>1473.9523231446301</v>
      </c>
      <c r="S30" s="10" t="s">
        <v>178</v>
      </c>
    </row>
    <row r="31" spans="1:19" x14ac:dyDescent="0.2">
      <c r="A31" s="12" t="s">
        <v>200</v>
      </c>
      <c r="B31" s="18">
        <v>2562.71119432659</v>
      </c>
      <c r="C31" s="10" t="s">
        <v>159</v>
      </c>
      <c r="D31" s="18">
        <v>1145.39780125015</v>
      </c>
      <c r="E31" s="10" t="s">
        <v>159</v>
      </c>
      <c r="F31" s="18">
        <v>3125.0498997930499</v>
      </c>
      <c r="G31" s="10" t="s">
        <v>159</v>
      </c>
      <c r="H31" s="18">
        <v>2231.2699759895399</v>
      </c>
      <c r="I31" s="10" t="s">
        <v>159</v>
      </c>
      <c r="J31" s="18">
        <v>424.17241366885099</v>
      </c>
      <c r="K31" s="10" t="s">
        <v>159</v>
      </c>
      <c r="L31" s="18">
        <v>517.98584853386296</v>
      </c>
      <c r="M31" s="10" t="s">
        <v>159</v>
      </c>
      <c r="N31" s="18">
        <v>0</v>
      </c>
      <c r="O31" s="10" t="s">
        <v>262</v>
      </c>
      <c r="P31" s="18">
        <v>2594.24233241102</v>
      </c>
      <c r="Q31" s="10" t="s">
        <v>159</v>
      </c>
      <c r="R31" s="18">
        <v>1202.49966459753</v>
      </c>
      <c r="S31" s="10" t="s">
        <v>159</v>
      </c>
    </row>
    <row r="32" spans="1:19" x14ac:dyDescent="0.2">
      <c r="A32" s="15" t="s">
        <v>201</v>
      </c>
      <c r="B32" s="19">
        <v>2238.6747811872601</v>
      </c>
      <c r="C32" s="14" t="s">
        <v>159</v>
      </c>
      <c r="D32" s="19">
        <v>967.25981505728703</v>
      </c>
      <c r="E32" s="14" t="s">
        <v>263</v>
      </c>
      <c r="F32" s="19">
        <v>2349.4992318374998</v>
      </c>
      <c r="G32" s="14" t="s">
        <v>159</v>
      </c>
      <c r="H32" s="19">
        <v>2247.1459311713202</v>
      </c>
      <c r="I32" s="14" t="s">
        <v>159</v>
      </c>
      <c r="J32" s="19">
        <v>388.962286339527</v>
      </c>
      <c r="K32" s="14" t="s">
        <v>159</v>
      </c>
      <c r="L32" s="19">
        <v>436.11855947439102</v>
      </c>
      <c r="M32" s="14" t="s">
        <v>159</v>
      </c>
      <c r="N32" s="19">
        <v>0</v>
      </c>
      <c r="O32" s="14" t="s">
        <v>262</v>
      </c>
      <c r="P32" s="19">
        <v>2576.7925666574401</v>
      </c>
      <c r="Q32" s="14" t="s">
        <v>159</v>
      </c>
      <c r="R32" s="19">
        <v>1132.5219083213001</v>
      </c>
      <c r="S32" s="14" t="s">
        <v>159</v>
      </c>
    </row>
    <row r="34" spans="1:2" x14ac:dyDescent="0.2">
      <c r="A34" s="16" t="s">
        <v>202</v>
      </c>
      <c r="B34" s="16" t="s">
        <v>203</v>
      </c>
    </row>
    <row r="36" spans="1:2" x14ac:dyDescent="0.2">
      <c r="B36" s="16" t="s">
        <v>419</v>
      </c>
    </row>
    <row r="37" spans="1:2" x14ac:dyDescent="0.2">
      <c r="B37" s="16" t="s">
        <v>420</v>
      </c>
    </row>
    <row r="38" spans="1:2" x14ac:dyDescent="0.2">
      <c r="B38" s="16" t="s">
        <v>421</v>
      </c>
    </row>
    <row r="39" spans="1:2" x14ac:dyDescent="0.2">
      <c r="B39" s="16" t="s">
        <v>422</v>
      </c>
    </row>
    <row r="40" spans="1:2" x14ac:dyDescent="0.2">
      <c r="B40" s="16" t="s">
        <v>423</v>
      </c>
    </row>
    <row r="41" spans="1:2" x14ac:dyDescent="0.2">
      <c r="B41" s="16" t="s">
        <v>424</v>
      </c>
    </row>
    <row r="42" spans="1:2" x14ac:dyDescent="0.2">
      <c r="B42" s="16" t="s">
        <v>425</v>
      </c>
    </row>
    <row r="43" spans="1:2" x14ac:dyDescent="0.2">
      <c r="B43" s="16" t="s">
        <v>426</v>
      </c>
    </row>
    <row r="44" spans="1:2" x14ac:dyDescent="0.2">
      <c r="B44" s="16" t="s">
        <v>427</v>
      </c>
    </row>
    <row r="45" spans="1:2" x14ac:dyDescent="0.2">
      <c r="B45" s="16" t="s">
        <v>428</v>
      </c>
    </row>
    <row r="46" spans="1:2" x14ac:dyDescent="0.2">
      <c r="B46" s="16" t="s">
        <v>429</v>
      </c>
    </row>
    <row r="47" spans="1:2" x14ac:dyDescent="0.2">
      <c r="B47" s="16" t="s">
        <v>430</v>
      </c>
    </row>
    <row r="48" spans="1:2" x14ac:dyDescent="0.2">
      <c r="B48" s="16" t="s">
        <v>431</v>
      </c>
    </row>
    <row r="49" spans="1:2" x14ac:dyDescent="0.2">
      <c r="B49" s="16" t="s">
        <v>432</v>
      </c>
    </row>
    <row r="51" spans="1:2" x14ac:dyDescent="0.2">
      <c r="B51" s="16" t="s">
        <v>208</v>
      </c>
    </row>
    <row r="54" spans="1:2" x14ac:dyDescent="0.2">
      <c r="A54" s="17" t="str">
        <f>HYPERLINK("#'WAGERING 3'!A2", "&lt;&lt;&lt; Previous table")</f>
        <v>&lt;&lt;&lt; Previous table</v>
      </c>
    </row>
    <row r="55" spans="1:2" x14ac:dyDescent="0.2">
      <c r="A55" s="17" t="str">
        <f>HYPERLINK("#'WAGERING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HYPERLINK("#'INDEX'!B115", "Link to index")</f>
        <v>Link to index</v>
      </c>
    </row>
    <row r="2" spans="1:19" ht="15.75" customHeight="1" x14ac:dyDescent="0.2">
      <c r="A2" s="25" t="s">
        <v>436</v>
      </c>
      <c r="B2" s="24"/>
      <c r="C2" s="24"/>
      <c r="D2" s="24"/>
      <c r="E2" s="24"/>
      <c r="F2" s="24"/>
      <c r="G2" s="24"/>
      <c r="H2" s="24"/>
      <c r="I2" s="24"/>
      <c r="J2" s="24"/>
      <c r="K2" s="24"/>
      <c r="L2" s="24"/>
      <c r="M2" s="24"/>
      <c r="N2" s="24"/>
      <c r="O2" s="24"/>
      <c r="P2" s="24"/>
      <c r="Q2" s="24"/>
      <c r="R2" s="24"/>
      <c r="S2" s="24"/>
    </row>
    <row r="3" spans="1:19" ht="15.75" customHeight="1" x14ac:dyDescent="0.2">
      <c r="A3" s="25" t="s">
        <v>133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18.931000000000001</v>
      </c>
      <c r="C7" s="10" t="s">
        <v>159</v>
      </c>
      <c r="D7" s="9">
        <v>633.21400000000006</v>
      </c>
      <c r="E7" s="10" t="s">
        <v>159</v>
      </c>
      <c r="F7" s="9">
        <v>28.853000000000002</v>
      </c>
      <c r="G7" s="10" t="s">
        <v>159</v>
      </c>
      <c r="H7" s="9">
        <v>263.89999999999998</v>
      </c>
      <c r="I7" s="10" t="s">
        <v>178</v>
      </c>
      <c r="J7" s="9">
        <v>104.304</v>
      </c>
      <c r="K7" s="10" t="s">
        <v>178</v>
      </c>
      <c r="L7" s="9">
        <v>31.882004999999999</v>
      </c>
      <c r="M7" s="10" t="s">
        <v>159</v>
      </c>
      <c r="N7" s="9">
        <v>437.488</v>
      </c>
      <c r="O7" s="10" t="s">
        <v>159</v>
      </c>
      <c r="P7" s="9">
        <v>148.262</v>
      </c>
      <c r="Q7" s="10" t="s">
        <v>159</v>
      </c>
      <c r="R7" s="9">
        <v>1666.8340049999999</v>
      </c>
      <c r="S7" s="10" t="s">
        <v>178</v>
      </c>
    </row>
    <row r="8" spans="1:19" x14ac:dyDescent="0.2">
      <c r="A8" s="12" t="s">
        <v>171</v>
      </c>
      <c r="B8" s="9">
        <v>20.905000000000001</v>
      </c>
      <c r="C8" s="10" t="s">
        <v>159</v>
      </c>
      <c r="D8" s="9">
        <v>675.95799999999997</v>
      </c>
      <c r="E8" s="10" t="s">
        <v>159</v>
      </c>
      <c r="F8" s="9">
        <v>28.911999999999999</v>
      </c>
      <c r="G8" s="10" t="s">
        <v>159</v>
      </c>
      <c r="H8" s="9">
        <v>272.5</v>
      </c>
      <c r="I8" s="10" t="s">
        <v>178</v>
      </c>
      <c r="J8" s="9">
        <v>107.44499999999999</v>
      </c>
      <c r="K8" s="10" t="s">
        <v>178</v>
      </c>
      <c r="L8" s="9">
        <v>29.707999999999998</v>
      </c>
      <c r="M8" s="10" t="s">
        <v>159</v>
      </c>
      <c r="N8" s="9">
        <v>460.99599999999998</v>
      </c>
      <c r="O8" s="10" t="s">
        <v>159</v>
      </c>
      <c r="P8" s="9">
        <v>156.154</v>
      </c>
      <c r="Q8" s="10" t="s">
        <v>159</v>
      </c>
      <c r="R8" s="9">
        <v>1752.578</v>
      </c>
      <c r="S8" s="10" t="s">
        <v>178</v>
      </c>
    </row>
    <row r="9" spans="1:19" x14ac:dyDescent="0.2">
      <c r="A9" s="12" t="s">
        <v>172</v>
      </c>
      <c r="B9" s="9">
        <v>19.303999999999998</v>
      </c>
      <c r="C9" s="10" t="s">
        <v>159</v>
      </c>
      <c r="D9" s="9">
        <v>694.16800000000001</v>
      </c>
      <c r="E9" s="10" t="s">
        <v>159</v>
      </c>
      <c r="F9" s="9">
        <v>39.154000000000003</v>
      </c>
      <c r="G9" s="10" t="s">
        <v>159</v>
      </c>
      <c r="H9" s="9">
        <v>253.13900000000001</v>
      </c>
      <c r="I9" s="10" t="s">
        <v>178</v>
      </c>
      <c r="J9" s="9">
        <v>107.322</v>
      </c>
      <c r="K9" s="10" t="s">
        <v>178</v>
      </c>
      <c r="L9" s="9">
        <v>28.475000000000001</v>
      </c>
      <c r="M9" s="10" t="s">
        <v>159</v>
      </c>
      <c r="N9" s="9">
        <v>466.14299999999997</v>
      </c>
      <c r="O9" s="10" t="s">
        <v>159</v>
      </c>
      <c r="P9" s="9">
        <v>160.715</v>
      </c>
      <c r="Q9" s="10" t="s">
        <v>159</v>
      </c>
      <c r="R9" s="9">
        <v>1768.42</v>
      </c>
      <c r="S9" s="10" t="s">
        <v>178</v>
      </c>
    </row>
    <row r="10" spans="1:19" x14ac:dyDescent="0.2">
      <c r="A10" s="12" t="s">
        <v>173</v>
      </c>
      <c r="B10" s="9">
        <v>23.135999999999999</v>
      </c>
      <c r="C10" s="10" t="s">
        <v>159</v>
      </c>
      <c r="D10" s="9">
        <v>699.65099999999995</v>
      </c>
      <c r="E10" s="10" t="s">
        <v>178</v>
      </c>
      <c r="F10" s="9">
        <v>44.707999999999998</v>
      </c>
      <c r="G10" s="10" t="s">
        <v>159</v>
      </c>
      <c r="H10" s="9">
        <v>247.203</v>
      </c>
      <c r="I10" s="10" t="s">
        <v>178</v>
      </c>
      <c r="J10" s="9">
        <v>110.694</v>
      </c>
      <c r="K10" s="10" t="s">
        <v>178</v>
      </c>
      <c r="L10" s="9">
        <v>29.148</v>
      </c>
      <c r="M10" s="10" t="s">
        <v>159</v>
      </c>
      <c r="N10" s="9">
        <v>518.21600000000001</v>
      </c>
      <c r="O10" s="10" t="s">
        <v>159</v>
      </c>
      <c r="P10" s="9">
        <v>165.303</v>
      </c>
      <c r="Q10" s="10" t="s">
        <v>159</v>
      </c>
      <c r="R10" s="9">
        <v>1838.059</v>
      </c>
      <c r="S10" s="10" t="s">
        <v>178</v>
      </c>
    </row>
    <row r="11" spans="1:19" x14ac:dyDescent="0.2">
      <c r="A11" s="12" t="s">
        <v>174</v>
      </c>
      <c r="B11" s="9">
        <v>22.241</v>
      </c>
      <c r="C11" s="10" t="s">
        <v>159</v>
      </c>
      <c r="D11" s="9">
        <v>746.13699999999994</v>
      </c>
      <c r="E11" s="10" t="s">
        <v>178</v>
      </c>
      <c r="F11" s="9">
        <v>81.981999999999999</v>
      </c>
      <c r="G11" s="10" t="s">
        <v>159</v>
      </c>
      <c r="H11" s="9">
        <v>256.25799999999998</v>
      </c>
      <c r="I11" s="10" t="s">
        <v>178</v>
      </c>
      <c r="J11" s="9">
        <v>99.174000000000007</v>
      </c>
      <c r="K11" s="10" t="s">
        <v>178</v>
      </c>
      <c r="L11" s="9">
        <v>27.896070000000002</v>
      </c>
      <c r="M11" s="10" t="s">
        <v>159</v>
      </c>
      <c r="N11" s="9">
        <v>551.42700000000002</v>
      </c>
      <c r="O11" s="10" t="s">
        <v>159</v>
      </c>
      <c r="P11" s="9">
        <v>171.93199999999999</v>
      </c>
      <c r="Q11" s="10" t="s">
        <v>159</v>
      </c>
      <c r="R11" s="9">
        <v>1957.0470700000001</v>
      </c>
      <c r="S11" s="10" t="s">
        <v>178</v>
      </c>
    </row>
    <row r="12" spans="1:19" x14ac:dyDescent="0.2">
      <c r="A12" s="12" t="s">
        <v>175</v>
      </c>
      <c r="B12" s="9">
        <v>22.39</v>
      </c>
      <c r="C12" s="10" t="s">
        <v>178</v>
      </c>
      <c r="D12" s="9">
        <v>778.81299999999999</v>
      </c>
      <c r="E12" s="10" t="s">
        <v>178</v>
      </c>
      <c r="F12" s="9">
        <v>103.64400000000001</v>
      </c>
      <c r="G12" s="10" t="s">
        <v>159</v>
      </c>
      <c r="H12" s="9">
        <v>270.57299999999998</v>
      </c>
      <c r="I12" s="10" t="s">
        <v>178</v>
      </c>
      <c r="J12" s="9">
        <v>103.562</v>
      </c>
      <c r="K12" s="10" t="s">
        <v>178</v>
      </c>
      <c r="L12" s="9">
        <v>26.047000000000001</v>
      </c>
      <c r="M12" s="10" t="s">
        <v>159</v>
      </c>
      <c r="N12" s="9">
        <v>577.64200000000005</v>
      </c>
      <c r="O12" s="10" t="s">
        <v>159</v>
      </c>
      <c r="P12" s="9">
        <v>184.50399999999999</v>
      </c>
      <c r="Q12" s="10" t="s">
        <v>159</v>
      </c>
      <c r="R12" s="9">
        <v>2067.1750000000002</v>
      </c>
      <c r="S12" s="10" t="s">
        <v>178</v>
      </c>
    </row>
    <row r="13" spans="1:19" x14ac:dyDescent="0.2">
      <c r="A13" s="12" t="s">
        <v>179</v>
      </c>
      <c r="B13" s="9">
        <v>24.542000000000002</v>
      </c>
      <c r="C13" s="10" t="s">
        <v>178</v>
      </c>
      <c r="D13" s="9">
        <v>800.01</v>
      </c>
      <c r="E13" s="10" t="s">
        <v>159</v>
      </c>
      <c r="F13" s="9">
        <v>113.55200000000001</v>
      </c>
      <c r="G13" s="10" t="s">
        <v>159</v>
      </c>
      <c r="H13" s="9">
        <v>293.51900000000001</v>
      </c>
      <c r="I13" s="10" t="s">
        <v>178</v>
      </c>
      <c r="J13" s="9">
        <v>109.65900000000001</v>
      </c>
      <c r="K13" s="10" t="s">
        <v>178</v>
      </c>
      <c r="L13" s="9">
        <v>25.361000000000001</v>
      </c>
      <c r="M13" s="10" t="s">
        <v>159</v>
      </c>
      <c r="N13" s="9">
        <v>612.03</v>
      </c>
      <c r="O13" s="10" t="s">
        <v>159</v>
      </c>
      <c r="P13" s="9">
        <v>198.489</v>
      </c>
      <c r="Q13" s="10" t="s">
        <v>159</v>
      </c>
      <c r="R13" s="9">
        <v>2177.1619999999998</v>
      </c>
      <c r="S13" s="10" t="s">
        <v>178</v>
      </c>
    </row>
    <row r="14" spans="1:19" x14ac:dyDescent="0.2">
      <c r="A14" s="12" t="s">
        <v>180</v>
      </c>
      <c r="B14" s="9">
        <v>25.247</v>
      </c>
      <c r="C14" s="10" t="s">
        <v>178</v>
      </c>
      <c r="D14" s="9">
        <v>864.86699999999996</v>
      </c>
      <c r="E14" s="10" t="s">
        <v>159</v>
      </c>
      <c r="F14" s="9">
        <v>107.63500000000001</v>
      </c>
      <c r="G14" s="10" t="s">
        <v>159</v>
      </c>
      <c r="H14" s="9">
        <v>310.971</v>
      </c>
      <c r="I14" s="10" t="s">
        <v>178</v>
      </c>
      <c r="J14" s="9">
        <v>116.328</v>
      </c>
      <c r="K14" s="10" t="s">
        <v>178</v>
      </c>
      <c r="L14" s="9">
        <v>27.776</v>
      </c>
      <c r="M14" s="10" t="s">
        <v>159</v>
      </c>
      <c r="N14" s="9">
        <v>630.49</v>
      </c>
      <c r="O14" s="10" t="s">
        <v>159</v>
      </c>
      <c r="P14" s="9">
        <v>225.035</v>
      </c>
      <c r="Q14" s="10" t="s">
        <v>159</v>
      </c>
      <c r="R14" s="9">
        <v>2308.3490000000002</v>
      </c>
      <c r="S14" s="10" t="s">
        <v>178</v>
      </c>
    </row>
    <row r="15" spans="1:19" x14ac:dyDescent="0.2">
      <c r="A15" s="12" t="s">
        <v>181</v>
      </c>
      <c r="B15" s="9">
        <v>27.006</v>
      </c>
      <c r="C15" s="10" t="s">
        <v>178</v>
      </c>
      <c r="D15" s="9">
        <v>851.02599999999995</v>
      </c>
      <c r="E15" s="10" t="s">
        <v>159</v>
      </c>
      <c r="F15" s="9">
        <v>133.16717</v>
      </c>
      <c r="G15" s="10" t="s">
        <v>159</v>
      </c>
      <c r="H15" s="9">
        <v>318.31458702999998</v>
      </c>
      <c r="I15" s="10" t="s">
        <v>178</v>
      </c>
      <c r="J15" s="9">
        <v>108.854</v>
      </c>
      <c r="K15" s="10" t="s">
        <v>178</v>
      </c>
      <c r="L15" s="9">
        <v>53.472000000000001</v>
      </c>
      <c r="M15" s="10" t="s">
        <v>159</v>
      </c>
      <c r="N15" s="9">
        <v>639.56298839999999</v>
      </c>
      <c r="O15" s="10" t="s">
        <v>159</v>
      </c>
      <c r="P15" s="9">
        <v>243.87436</v>
      </c>
      <c r="Q15" s="10" t="s">
        <v>159</v>
      </c>
      <c r="R15" s="9">
        <v>2375.2771054300001</v>
      </c>
      <c r="S15" s="10" t="s">
        <v>178</v>
      </c>
    </row>
    <row r="16" spans="1:19" x14ac:dyDescent="0.2">
      <c r="A16" s="12" t="s">
        <v>182</v>
      </c>
      <c r="B16" s="9">
        <v>27.591999999999999</v>
      </c>
      <c r="C16" s="10" t="s">
        <v>178</v>
      </c>
      <c r="D16" s="9">
        <v>869.65499999999997</v>
      </c>
      <c r="E16" s="10" t="s">
        <v>159</v>
      </c>
      <c r="F16" s="9">
        <v>199.529</v>
      </c>
      <c r="G16" s="10" t="s">
        <v>159</v>
      </c>
      <c r="H16" s="9">
        <v>340.83528673000001</v>
      </c>
      <c r="I16" s="10" t="s">
        <v>178</v>
      </c>
      <c r="J16" s="9">
        <v>115.59399999999999</v>
      </c>
      <c r="K16" s="10" t="s">
        <v>178</v>
      </c>
      <c r="L16" s="9">
        <v>63.046999999999997</v>
      </c>
      <c r="M16" s="10" t="s">
        <v>159</v>
      </c>
      <c r="N16" s="9">
        <v>685.24174600000003</v>
      </c>
      <c r="O16" s="10" t="s">
        <v>159</v>
      </c>
      <c r="P16" s="9">
        <v>267.61599999999999</v>
      </c>
      <c r="Q16" s="10" t="s">
        <v>159</v>
      </c>
      <c r="R16" s="9">
        <v>2569.1100327300001</v>
      </c>
      <c r="S16" s="10" t="s">
        <v>178</v>
      </c>
    </row>
    <row r="17" spans="1:19" x14ac:dyDescent="0.2">
      <c r="A17" s="12" t="s">
        <v>183</v>
      </c>
      <c r="B17" s="9">
        <v>27.472000000000001</v>
      </c>
      <c r="C17" s="10" t="s">
        <v>178</v>
      </c>
      <c r="D17" s="9">
        <v>842.94500000000005</v>
      </c>
      <c r="E17" s="10" t="s">
        <v>159</v>
      </c>
      <c r="F17" s="9">
        <v>234.38800000000001</v>
      </c>
      <c r="G17" s="10" t="s">
        <v>159</v>
      </c>
      <c r="H17" s="9">
        <v>342.49967794000003</v>
      </c>
      <c r="I17" s="10" t="s">
        <v>178</v>
      </c>
      <c r="J17" s="9">
        <v>101.217</v>
      </c>
      <c r="K17" s="10" t="s">
        <v>178</v>
      </c>
      <c r="L17" s="9">
        <v>77.62</v>
      </c>
      <c r="M17" s="10" t="s">
        <v>159</v>
      </c>
      <c r="N17" s="9">
        <v>691.09334999999999</v>
      </c>
      <c r="O17" s="10" t="s">
        <v>178</v>
      </c>
      <c r="P17" s="9">
        <v>277.24599999999998</v>
      </c>
      <c r="Q17" s="10" t="s">
        <v>159</v>
      </c>
      <c r="R17" s="9">
        <v>2594.4810279399999</v>
      </c>
      <c r="S17" s="10" t="s">
        <v>178</v>
      </c>
    </row>
    <row r="18" spans="1:19" x14ac:dyDescent="0.2">
      <c r="A18" s="12" t="s">
        <v>185</v>
      </c>
      <c r="B18" s="9">
        <v>27.963999999999999</v>
      </c>
      <c r="C18" s="10" t="s">
        <v>178</v>
      </c>
      <c r="D18" s="9">
        <v>905.61300000000006</v>
      </c>
      <c r="E18" s="10" t="s">
        <v>159</v>
      </c>
      <c r="F18" s="9">
        <v>280.49975999999998</v>
      </c>
      <c r="G18" s="10" t="s">
        <v>159</v>
      </c>
      <c r="H18" s="9">
        <v>369.072</v>
      </c>
      <c r="I18" s="10" t="s">
        <v>178</v>
      </c>
      <c r="J18" s="9">
        <v>121.126</v>
      </c>
      <c r="K18" s="10" t="s">
        <v>178</v>
      </c>
      <c r="L18" s="9">
        <v>101.259</v>
      </c>
      <c r="M18" s="10" t="s">
        <v>159</v>
      </c>
      <c r="N18" s="9">
        <v>734.93990399999996</v>
      </c>
      <c r="O18" s="10" t="s">
        <v>159</v>
      </c>
      <c r="P18" s="9">
        <v>287.3512015</v>
      </c>
      <c r="Q18" s="10" t="s">
        <v>159</v>
      </c>
      <c r="R18" s="9">
        <v>2827.8248655000002</v>
      </c>
      <c r="S18" s="10" t="s">
        <v>178</v>
      </c>
    </row>
    <row r="19" spans="1:19" x14ac:dyDescent="0.2">
      <c r="A19" s="12" t="s">
        <v>186</v>
      </c>
      <c r="B19" s="9">
        <v>27.268999999999998</v>
      </c>
      <c r="C19" s="10" t="s">
        <v>178</v>
      </c>
      <c r="D19" s="9">
        <v>942.04600000000005</v>
      </c>
      <c r="E19" s="10" t="s">
        <v>159</v>
      </c>
      <c r="F19" s="9">
        <v>336.49262700000003</v>
      </c>
      <c r="G19" s="10" t="s">
        <v>159</v>
      </c>
      <c r="H19" s="9">
        <v>365.57900000000001</v>
      </c>
      <c r="I19" s="10" t="s">
        <v>178</v>
      </c>
      <c r="J19" s="9">
        <v>142.98500000000001</v>
      </c>
      <c r="K19" s="10" t="s">
        <v>178</v>
      </c>
      <c r="L19" s="9">
        <v>94.375</v>
      </c>
      <c r="M19" s="10" t="s">
        <v>159</v>
      </c>
      <c r="N19" s="9">
        <v>760.71511399999997</v>
      </c>
      <c r="O19" s="10" t="s">
        <v>159</v>
      </c>
      <c r="P19" s="9">
        <v>271.87</v>
      </c>
      <c r="Q19" s="10" t="s">
        <v>159</v>
      </c>
      <c r="R19" s="9">
        <v>2941.331741</v>
      </c>
      <c r="S19" s="10" t="s">
        <v>178</v>
      </c>
    </row>
    <row r="20" spans="1:19" x14ac:dyDescent="0.2">
      <c r="A20" s="12" t="s">
        <v>187</v>
      </c>
      <c r="B20" s="9">
        <v>25.29</v>
      </c>
      <c r="C20" s="10" t="s">
        <v>178</v>
      </c>
      <c r="D20" s="9">
        <v>966.91700000000003</v>
      </c>
      <c r="E20" s="10" t="s">
        <v>159</v>
      </c>
      <c r="F20" s="9">
        <v>379.78866099999999</v>
      </c>
      <c r="G20" s="10" t="s">
        <v>159</v>
      </c>
      <c r="H20" s="9">
        <v>366.81</v>
      </c>
      <c r="I20" s="10" t="s">
        <v>178</v>
      </c>
      <c r="J20" s="9">
        <v>135.80799999999999</v>
      </c>
      <c r="K20" s="10" t="s">
        <v>178</v>
      </c>
      <c r="L20" s="9">
        <v>102.152</v>
      </c>
      <c r="M20" s="10" t="s">
        <v>159</v>
      </c>
      <c r="N20" s="9">
        <v>751.44799999999998</v>
      </c>
      <c r="O20" s="10" t="s">
        <v>178</v>
      </c>
      <c r="P20" s="9">
        <v>290.58210000000003</v>
      </c>
      <c r="Q20" s="10" t="s">
        <v>159</v>
      </c>
      <c r="R20" s="9">
        <v>3018.7957609999999</v>
      </c>
      <c r="S20" s="10" t="s">
        <v>178</v>
      </c>
    </row>
    <row r="21" spans="1:19" x14ac:dyDescent="0.2">
      <c r="A21" s="12" t="s">
        <v>188</v>
      </c>
      <c r="B21" s="9">
        <v>24.81</v>
      </c>
      <c r="C21" s="10" t="s">
        <v>178</v>
      </c>
      <c r="D21" s="9">
        <v>1039.289</v>
      </c>
      <c r="E21" s="10" t="s">
        <v>159</v>
      </c>
      <c r="F21" s="9">
        <v>492.00241799999998</v>
      </c>
      <c r="G21" s="10" t="s">
        <v>159</v>
      </c>
      <c r="H21" s="9">
        <v>376.26600000000002</v>
      </c>
      <c r="I21" s="10" t="s">
        <v>178</v>
      </c>
      <c r="J21" s="9">
        <v>138.92099999999999</v>
      </c>
      <c r="K21" s="10" t="s">
        <v>178</v>
      </c>
      <c r="L21" s="9">
        <v>99.010999999999996</v>
      </c>
      <c r="M21" s="10" t="s">
        <v>159</v>
      </c>
      <c r="N21" s="9">
        <v>766.09199999999998</v>
      </c>
      <c r="O21" s="10" t="s">
        <v>178</v>
      </c>
      <c r="P21" s="9">
        <v>320.36160000000001</v>
      </c>
      <c r="Q21" s="10" t="s">
        <v>159</v>
      </c>
      <c r="R21" s="9">
        <v>3256.7530179999999</v>
      </c>
      <c r="S21" s="10" t="s">
        <v>178</v>
      </c>
    </row>
    <row r="22" spans="1:19" x14ac:dyDescent="0.2">
      <c r="A22" s="12" t="s">
        <v>189</v>
      </c>
      <c r="B22" s="9">
        <v>24.135999999999999</v>
      </c>
      <c r="C22" s="10" t="s">
        <v>178</v>
      </c>
      <c r="D22" s="9">
        <v>1072.413</v>
      </c>
      <c r="E22" s="10" t="s">
        <v>159</v>
      </c>
      <c r="F22" s="9">
        <v>611.40723800000001</v>
      </c>
      <c r="G22" s="10" t="s">
        <v>159</v>
      </c>
      <c r="H22" s="9">
        <v>377.64</v>
      </c>
      <c r="I22" s="10" t="s">
        <v>178</v>
      </c>
      <c r="J22" s="9">
        <v>109.22499999999999</v>
      </c>
      <c r="K22" s="10" t="s">
        <v>178</v>
      </c>
      <c r="L22" s="9">
        <v>41.183</v>
      </c>
      <c r="M22" s="10" t="s">
        <v>159</v>
      </c>
      <c r="N22" s="9">
        <v>773.44600000000003</v>
      </c>
      <c r="O22" s="10" t="s">
        <v>178</v>
      </c>
      <c r="P22" s="9">
        <v>338.73099999999999</v>
      </c>
      <c r="Q22" s="10" t="s">
        <v>159</v>
      </c>
      <c r="R22" s="9">
        <v>3348.1812380000001</v>
      </c>
      <c r="S22" s="10" t="s">
        <v>178</v>
      </c>
    </row>
    <row r="23" spans="1:19" x14ac:dyDescent="0.2">
      <c r="A23" s="12" t="s">
        <v>190</v>
      </c>
      <c r="B23" s="9">
        <v>22.974</v>
      </c>
      <c r="C23" s="10" t="s">
        <v>178</v>
      </c>
      <c r="D23" s="9">
        <v>1119.77</v>
      </c>
      <c r="E23" s="10" t="s">
        <v>159</v>
      </c>
      <c r="F23" s="9">
        <v>716.24966199999994</v>
      </c>
      <c r="G23" s="10" t="s">
        <v>159</v>
      </c>
      <c r="H23" s="9">
        <v>366.50799999999998</v>
      </c>
      <c r="I23" s="10" t="s">
        <v>178</v>
      </c>
      <c r="J23" s="9">
        <v>123.258</v>
      </c>
      <c r="K23" s="10" t="s">
        <v>178</v>
      </c>
      <c r="L23" s="9">
        <v>44.616999999999997</v>
      </c>
      <c r="M23" s="10" t="s">
        <v>159</v>
      </c>
      <c r="N23" s="9">
        <v>784.63378248180004</v>
      </c>
      <c r="O23" s="10" t="s">
        <v>178</v>
      </c>
      <c r="P23" s="9">
        <v>355.43900000000002</v>
      </c>
      <c r="Q23" s="10" t="s">
        <v>159</v>
      </c>
      <c r="R23" s="9">
        <v>3533.4494444818001</v>
      </c>
      <c r="S23" s="10" t="s">
        <v>178</v>
      </c>
    </row>
    <row r="24" spans="1:19" x14ac:dyDescent="0.2">
      <c r="A24" s="12" t="s">
        <v>191</v>
      </c>
      <c r="B24" s="9">
        <v>22.35</v>
      </c>
      <c r="C24" s="10" t="s">
        <v>178</v>
      </c>
      <c r="D24" s="9">
        <v>1156.7629999999999</v>
      </c>
      <c r="E24" s="10" t="s">
        <v>159</v>
      </c>
      <c r="F24" s="9">
        <v>937.59812899999997</v>
      </c>
      <c r="G24" s="10" t="s">
        <v>159</v>
      </c>
      <c r="H24" s="9">
        <v>360.85300000000001</v>
      </c>
      <c r="I24" s="10" t="s">
        <v>178</v>
      </c>
      <c r="J24" s="9">
        <v>122.032</v>
      </c>
      <c r="K24" s="10" t="s">
        <v>178</v>
      </c>
      <c r="L24" s="9">
        <v>46.511000000000003</v>
      </c>
      <c r="M24" s="10" t="s">
        <v>159</v>
      </c>
      <c r="N24" s="9">
        <v>802.48099999999999</v>
      </c>
      <c r="O24" s="10" t="s">
        <v>178</v>
      </c>
      <c r="P24" s="9">
        <v>353.38799999999998</v>
      </c>
      <c r="Q24" s="10" t="s">
        <v>159</v>
      </c>
      <c r="R24" s="9">
        <v>3801.9761290000001</v>
      </c>
      <c r="S24" s="10" t="s">
        <v>178</v>
      </c>
    </row>
    <row r="25" spans="1:19" x14ac:dyDescent="0.2">
      <c r="A25" s="12" t="s">
        <v>193</v>
      </c>
      <c r="B25" s="9">
        <v>19.777999999999999</v>
      </c>
      <c r="C25" s="10" t="s">
        <v>178</v>
      </c>
      <c r="D25" s="9">
        <v>1160.797</v>
      </c>
      <c r="E25" s="10" t="s">
        <v>178</v>
      </c>
      <c r="F25" s="9">
        <v>1204.3151499999999</v>
      </c>
      <c r="G25" s="10" t="s">
        <v>159</v>
      </c>
      <c r="H25" s="9">
        <v>347.74900000000002</v>
      </c>
      <c r="I25" s="10" t="s">
        <v>178</v>
      </c>
      <c r="J25" s="9">
        <v>118.23</v>
      </c>
      <c r="K25" s="10" t="s">
        <v>178</v>
      </c>
      <c r="L25" s="9">
        <v>48.725999999999999</v>
      </c>
      <c r="M25" s="10" t="s">
        <v>159</v>
      </c>
      <c r="N25" s="9">
        <v>775.09299999999996</v>
      </c>
      <c r="O25" s="10" t="s">
        <v>178</v>
      </c>
      <c r="P25" s="9">
        <v>344.91399999999999</v>
      </c>
      <c r="Q25" s="10" t="s">
        <v>159</v>
      </c>
      <c r="R25" s="9">
        <v>4019.6021500000002</v>
      </c>
      <c r="S25" s="10" t="s">
        <v>178</v>
      </c>
    </row>
    <row r="26" spans="1:19" x14ac:dyDescent="0.2">
      <c r="A26" s="12" t="s">
        <v>194</v>
      </c>
      <c r="B26" s="9">
        <v>17.664999999999999</v>
      </c>
      <c r="C26" s="10" t="s">
        <v>178</v>
      </c>
      <c r="D26" s="9">
        <v>1128.4760000000001</v>
      </c>
      <c r="E26" s="10" t="s">
        <v>178</v>
      </c>
      <c r="F26" s="9">
        <v>1609.02178</v>
      </c>
      <c r="G26" s="10" t="s">
        <v>159</v>
      </c>
      <c r="H26" s="9">
        <v>341.95510926999998</v>
      </c>
      <c r="I26" s="10" t="s">
        <v>178</v>
      </c>
      <c r="J26" s="9">
        <v>117.9222470699</v>
      </c>
      <c r="K26" s="10" t="s">
        <v>178</v>
      </c>
      <c r="L26" s="9">
        <v>44.111301609999998</v>
      </c>
      <c r="M26" s="10" t="s">
        <v>159</v>
      </c>
      <c r="N26" s="9">
        <v>786.26499999999999</v>
      </c>
      <c r="O26" s="10" t="s">
        <v>178</v>
      </c>
      <c r="P26" s="9">
        <v>331.54895894999999</v>
      </c>
      <c r="Q26" s="10" t="s">
        <v>159</v>
      </c>
      <c r="R26" s="9">
        <v>4376.9653968999</v>
      </c>
      <c r="S26" s="10" t="s">
        <v>178</v>
      </c>
    </row>
    <row r="27" spans="1:19" x14ac:dyDescent="0.2">
      <c r="A27" s="12" t="s">
        <v>196</v>
      </c>
      <c r="B27" s="9">
        <v>16.056999999999999</v>
      </c>
      <c r="C27" s="10" t="s">
        <v>178</v>
      </c>
      <c r="D27" s="9">
        <v>1176.2750000000001</v>
      </c>
      <c r="E27" s="10" t="s">
        <v>178</v>
      </c>
      <c r="F27" s="9">
        <v>2004.5170000000001</v>
      </c>
      <c r="G27" s="10" t="s">
        <v>184</v>
      </c>
      <c r="H27" s="9">
        <v>341.12580372999997</v>
      </c>
      <c r="I27" s="10" t="s">
        <v>178</v>
      </c>
      <c r="J27" s="9">
        <v>219.63300000000001</v>
      </c>
      <c r="K27" s="10" t="s">
        <v>177</v>
      </c>
      <c r="L27" s="9">
        <v>45.986826530000002</v>
      </c>
      <c r="M27" s="10" t="s">
        <v>159</v>
      </c>
      <c r="N27" s="9">
        <v>806.16091402785401</v>
      </c>
      <c r="O27" s="10" t="s">
        <v>178</v>
      </c>
      <c r="P27" s="9">
        <v>336.983</v>
      </c>
      <c r="Q27" s="10" t="s">
        <v>159</v>
      </c>
      <c r="R27" s="9">
        <v>4946.7385442878503</v>
      </c>
      <c r="S27" s="10" t="s">
        <v>178</v>
      </c>
    </row>
    <row r="28" spans="1:19" x14ac:dyDescent="0.2">
      <c r="A28" s="12" t="s">
        <v>197</v>
      </c>
      <c r="B28" s="9">
        <v>16.899999999999999</v>
      </c>
      <c r="C28" s="10" t="s">
        <v>178</v>
      </c>
      <c r="D28" s="9">
        <v>1163.297</v>
      </c>
      <c r="E28" s="10" t="s">
        <v>178</v>
      </c>
      <c r="F28" s="9">
        <v>2131.35</v>
      </c>
      <c r="G28" s="10" t="s">
        <v>159</v>
      </c>
      <c r="H28" s="9">
        <v>328.50463122000002</v>
      </c>
      <c r="I28" s="10" t="s">
        <v>178</v>
      </c>
      <c r="J28" s="9">
        <v>238.62700000000001</v>
      </c>
      <c r="K28" s="10" t="s">
        <v>159</v>
      </c>
      <c r="L28" s="9">
        <v>42.528627051900003</v>
      </c>
      <c r="M28" s="10" t="s">
        <v>159</v>
      </c>
      <c r="N28" s="9">
        <v>787.97571100497498</v>
      </c>
      <c r="O28" s="10" t="s">
        <v>437</v>
      </c>
      <c r="P28" s="9">
        <v>320.94099999999997</v>
      </c>
      <c r="Q28" s="10" t="s">
        <v>159</v>
      </c>
      <c r="R28" s="9">
        <v>5030.1239692768704</v>
      </c>
      <c r="S28" s="10" t="s">
        <v>178</v>
      </c>
    </row>
    <row r="29" spans="1:19" x14ac:dyDescent="0.2">
      <c r="A29" s="12" t="s">
        <v>198</v>
      </c>
      <c r="B29" s="9">
        <v>80.087999999999994</v>
      </c>
      <c r="C29" s="10" t="s">
        <v>159</v>
      </c>
      <c r="D29" s="9">
        <v>2124.4369999999999</v>
      </c>
      <c r="E29" s="10" t="s">
        <v>195</v>
      </c>
      <c r="F29" s="9">
        <v>23.741344000000002</v>
      </c>
      <c r="G29" s="10" t="s">
        <v>228</v>
      </c>
      <c r="H29" s="9">
        <v>811.67</v>
      </c>
      <c r="I29" s="10" t="s">
        <v>438</v>
      </c>
      <c r="J29" s="9">
        <v>234.57</v>
      </c>
      <c r="K29" s="10" t="s">
        <v>159</v>
      </c>
      <c r="L29" s="9">
        <v>37.081000000000003</v>
      </c>
      <c r="M29" s="10" t="s">
        <v>159</v>
      </c>
      <c r="N29" s="9">
        <v>717.43480068036604</v>
      </c>
      <c r="O29" s="10" t="s">
        <v>230</v>
      </c>
      <c r="P29" s="9">
        <v>538.07899999999995</v>
      </c>
      <c r="Q29" s="10" t="s">
        <v>159</v>
      </c>
      <c r="R29" s="9">
        <v>4567.1011446803705</v>
      </c>
      <c r="S29" s="10" t="s">
        <v>439</v>
      </c>
    </row>
    <row r="30" spans="1:19" x14ac:dyDescent="0.2">
      <c r="A30" s="12" t="s">
        <v>199</v>
      </c>
      <c r="B30" s="9">
        <v>101.81699999999999</v>
      </c>
      <c r="C30" s="10" t="s">
        <v>159</v>
      </c>
      <c r="D30" s="9">
        <v>2679.587</v>
      </c>
      <c r="E30" s="10" t="s">
        <v>258</v>
      </c>
      <c r="F30" s="9">
        <v>86.917873965068694</v>
      </c>
      <c r="G30" s="10" t="s">
        <v>159</v>
      </c>
      <c r="H30" s="9">
        <v>1017.67</v>
      </c>
      <c r="I30" s="10" t="s">
        <v>439</v>
      </c>
      <c r="J30" s="9">
        <v>319.08108299999998</v>
      </c>
      <c r="K30" s="10" t="s">
        <v>159</v>
      </c>
      <c r="L30" s="9">
        <v>99.888999999999996</v>
      </c>
      <c r="M30" s="10" t="s">
        <v>259</v>
      </c>
      <c r="N30" s="9">
        <v>740.395110367131</v>
      </c>
      <c r="O30" s="10" t="s">
        <v>260</v>
      </c>
      <c r="P30" s="9">
        <v>768.98934099999997</v>
      </c>
      <c r="Q30" s="10" t="s">
        <v>261</v>
      </c>
      <c r="R30" s="9">
        <v>5814.3464083321996</v>
      </c>
      <c r="S30" s="10" t="s">
        <v>439</v>
      </c>
    </row>
    <row r="31" spans="1:19" x14ac:dyDescent="0.2">
      <c r="A31" s="12" t="s">
        <v>200</v>
      </c>
      <c r="B31" s="9">
        <v>121.337</v>
      </c>
      <c r="C31" s="10" t="s">
        <v>159</v>
      </c>
      <c r="D31" s="9">
        <v>3152.297</v>
      </c>
      <c r="E31" s="10" t="s">
        <v>159</v>
      </c>
      <c r="F31" s="9">
        <v>50.866734999999998</v>
      </c>
      <c r="G31" s="10" t="s">
        <v>159</v>
      </c>
      <c r="H31" s="9">
        <v>1073.279145</v>
      </c>
      <c r="I31" s="10" t="s">
        <v>159</v>
      </c>
      <c r="J31" s="9">
        <v>335.25000699999998</v>
      </c>
      <c r="K31" s="10" t="s">
        <v>159</v>
      </c>
      <c r="L31" s="9">
        <v>104.56825612999999</v>
      </c>
      <c r="M31" s="10" t="s">
        <v>159</v>
      </c>
      <c r="N31" s="9">
        <v>2610.14524102</v>
      </c>
      <c r="O31" s="10" t="s">
        <v>262</v>
      </c>
      <c r="P31" s="9">
        <v>807.88249499999995</v>
      </c>
      <c r="Q31" s="10" t="s">
        <v>159</v>
      </c>
      <c r="R31" s="9">
        <v>8255.6258791500004</v>
      </c>
      <c r="S31" s="10" t="s">
        <v>159</v>
      </c>
    </row>
    <row r="32" spans="1:19" x14ac:dyDescent="0.2">
      <c r="A32" s="15" t="s">
        <v>201</v>
      </c>
      <c r="B32" s="13">
        <v>120.876</v>
      </c>
      <c r="C32" s="14" t="s">
        <v>159</v>
      </c>
      <c r="D32" s="13">
        <v>2840.63</v>
      </c>
      <c r="E32" s="14" t="s">
        <v>263</v>
      </c>
      <c r="F32" s="13">
        <v>64.040144999999995</v>
      </c>
      <c r="G32" s="14" t="s">
        <v>159</v>
      </c>
      <c r="H32" s="13">
        <v>1332.828649</v>
      </c>
      <c r="I32" s="14" t="s">
        <v>159</v>
      </c>
      <c r="J32" s="13">
        <v>487.18810230000003</v>
      </c>
      <c r="K32" s="14" t="s">
        <v>159</v>
      </c>
      <c r="L32" s="13">
        <v>106.217929</v>
      </c>
      <c r="M32" s="14" t="s">
        <v>159</v>
      </c>
      <c r="N32" s="13">
        <v>2590.5834390499999</v>
      </c>
      <c r="O32" s="14" t="s">
        <v>440</v>
      </c>
      <c r="P32" s="13">
        <v>860.99060699999995</v>
      </c>
      <c r="Q32" s="14" t="s">
        <v>159</v>
      </c>
      <c r="R32" s="13">
        <v>8403.3548713500004</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4'!A2", "&lt;&lt;&lt; Previous table")</f>
        <v>&lt;&lt;&lt; Previous table</v>
      </c>
    </row>
    <row r="57" spans="1:2" x14ac:dyDescent="0.2">
      <c r="A57" s="17" t="str">
        <f>HYPERLINK("#'WAGERING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HYPERLINK("#'INDEX'!B116", "Link to index")</f>
        <v>Link to index</v>
      </c>
    </row>
    <row r="2" spans="1:19" ht="15.75" customHeight="1" x14ac:dyDescent="0.2">
      <c r="A2" s="25" t="s">
        <v>453</v>
      </c>
      <c r="B2" s="24"/>
      <c r="C2" s="24"/>
      <c r="D2" s="24"/>
      <c r="E2" s="24"/>
      <c r="F2" s="24"/>
      <c r="G2" s="24"/>
      <c r="H2" s="24"/>
      <c r="I2" s="24"/>
      <c r="J2" s="24"/>
      <c r="K2" s="24"/>
      <c r="L2" s="24"/>
      <c r="M2" s="24"/>
      <c r="N2" s="24"/>
      <c r="O2" s="24"/>
      <c r="P2" s="24"/>
      <c r="Q2" s="24"/>
      <c r="R2" s="24"/>
      <c r="S2" s="24"/>
    </row>
    <row r="3" spans="1:19" ht="15.75" customHeight="1" x14ac:dyDescent="0.2">
      <c r="A3" s="25" t="s">
        <v>134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37.127364179104497</v>
      </c>
      <c r="C7" s="10" t="s">
        <v>159</v>
      </c>
      <c r="D7" s="9">
        <v>1241.8555164179099</v>
      </c>
      <c r="E7" s="10" t="s">
        <v>159</v>
      </c>
      <c r="F7" s="9">
        <v>56.586331343283597</v>
      </c>
      <c r="G7" s="10" t="s">
        <v>159</v>
      </c>
      <c r="H7" s="9">
        <v>517.55910447761198</v>
      </c>
      <c r="I7" s="10" t="s">
        <v>178</v>
      </c>
      <c r="J7" s="9">
        <v>204.56038208955201</v>
      </c>
      <c r="K7" s="10" t="s">
        <v>178</v>
      </c>
      <c r="L7" s="9">
        <v>62.526797865671597</v>
      </c>
      <c r="M7" s="10" t="s">
        <v>159</v>
      </c>
      <c r="N7" s="9">
        <v>857.99885373134305</v>
      </c>
      <c r="O7" s="10" t="s">
        <v>159</v>
      </c>
      <c r="P7" s="9">
        <v>290.77054925373102</v>
      </c>
      <c r="Q7" s="10" t="s">
        <v>159</v>
      </c>
      <c r="R7" s="9">
        <v>3268.98489935821</v>
      </c>
      <c r="S7" s="10" t="s">
        <v>178</v>
      </c>
    </row>
    <row r="8" spans="1:19" x14ac:dyDescent="0.2">
      <c r="A8" s="12" t="s">
        <v>171</v>
      </c>
      <c r="B8" s="9">
        <v>40.515000000000001</v>
      </c>
      <c r="C8" s="10" t="s">
        <v>159</v>
      </c>
      <c r="D8" s="9">
        <v>1310.0424955752201</v>
      </c>
      <c r="E8" s="10" t="s">
        <v>159</v>
      </c>
      <c r="F8" s="9">
        <v>56.032991150442498</v>
      </c>
      <c r="G8" s="10" t="s">
        <v>159</v>
      </c>
      <c r="H8" s="9">
        <v>528.11946902654904</v>
      </c>
      <c r="I8" s="10" t="s">
        <v>178</v>
      </c>
      <c r="J8" s="9">
        <v>208.234115044248</v>
      </c>
      <c r="K8" s="10" t="s">
        <v>178</v>
      </c>
      <c r="L8" s="9">
        <v>57.575681415929203</v>
      </c>
      <c r="M8" s="10" t="s">
        <v>159</v>
      </c>
      <c r="N8" s="9">
        <v>893.43472566371702</v>
      </c>
      <c r="O8" s="10" t="s">
        <v>159</v>
      </c>
      <c r="P8" s="9">
        <v>302.63474336283201</v>
      </c>
      <c r="Q8" s="10" t="s">
        <v>159</v>
      </c>
      <c r="R8" s="9">
        <v>3396.5892212389399</v>
      </c>
      <c r="S8" s="10" t="s">
        <v>178</v>
      </c>
    </row>
    <row r="9" spans="1:19" x14ac:dyDescent="0.2">
      <c r="A9" s="12" t="s">
        <v>172</v>
      </c>
      <c r="B9" s="9">
        <v>36.549648414985597</v>
      </c>
      <c r="C9" s="10" t="s">
        <v>159</v>
      </c>
      <c r="D9" s="9">
        <v>1314.3180864553301</v>
      </c>
      <c r="E9" s="10" t="s">
        <v>159</v>
      </c>
      <c r="F9" s="9">
        <v>74.133077809798294</v>
      </c>
      <c r="G9" s="10" t="s">
        <v>159</v>
      </c>
      <c r="H9" s="9">
        <v>479.286233429395</v>
      </c>
      <c r="I9" s="10" t="s">
        <v>178</v>
      </c>
      <c r="J9" s="9">
        <v>203.20044380403499</v>
      </c>
      <c r="K9" s="10" t="s">
        <v>178</v>
      </c>
      <c r="L9" s="9">
        <v>53.9137608069164</v>
      </c>
      <c r="M9" s="10" t="s">
        <v>159</v>
      </c>
      <c r="N9" s="9">
        <v>882.58199135446705</v>
      </c>
      <c r="O9" s="10" t="s">
        <v>159</v>
      </c>
      <c r="P9" s="9">
        <v>304.293242074928</v>
      </c>
      <c r="Q9" s="10" t="s">
        <v>159</v>
      </c>
      <c r="R9" s="9">
        <v>3348.2764841498602</v>
      </c>
      <c r="S9" s="10" t="s">
        <v>178</v>
      </c>
    </row>
    <row r="10" spans="1:19" x14ac:dyDescent="0.2">
      <c r="A10" s="12" t="s">
        <v>173</v>
      </c>
      <c r="B10" s="9">
        <v>41.305304347826102</v>
      </c>
      <c r="C10" s="10" t="s">
        <v>159</v>
      </c>
      <c r="D10" s="9">
        <v>1249.1051820652201</v>
      </c>
      <c r="E10" s="10" t="s">
        <v>178</v>
      </c>
      <c r="F10" s="9">
        <v>79.818358695652194</v>
      </c>
      <c r="G10" s="10" t="s">
        <v>159</v>
      </c>
      <c r="H10" s="9">
        <v>441.33796467391301</v>
      </c>
      <c r="I10" s="10" t="s">
        <v>178</v>
      </c>
      <c r="J10" s="9">
        <v>197.62488586956499</v>
      </c>
      <c r="K10" s="10" t="s">
        <v>178</v>
      </c>
      <c r="L10" s="9">
        <v>52.038684782608698</v>
      </c>
      <c r="M10" s="10" t="s">
        <v>159</v>
      </c>
      <c r="N10" s="9">
        <v>925.18454347826105</v>
      </c>
      <c r="O10" s="10" t="s">
        <v>159</v>
      </c>
      <c r="P10" s="9">
        <v>295.11975815217397</v>
      </c>
      <c r="Q10" s="10" t="s">
        <v>159</v>
      </c>
      <c r="R10" s="9">
        <v>3281.5346820652198</v>
      </c>
      <c r="S10" s="10" t="s">
        <v>178</v>
      </c>
    </row>
    <row r="11" spans="1:19" x14ac:dyDescent="0.2">
      <c r="A11" s="12" t="s">
        <v>174</v>
      </c>
      <c r="B11" s="9">
        <v>38.6059101717305</v>
      </c>
      <c r="C11" s="10" t="s">
        <v>159</v>
      </c>
      <c r="D11" s="9">
        <v>1295.1440132100399</v>
      </c>
      <c r="E11" s="10" t="s">
        <v>178</v>
      </c>
      <c r="F11" s="9">
        <v>142.304290620872</v>
      </c>
      <c r="G11" s="10" t="s">
        <v>159</v>
      </c>
      <c r="H11" s="9">
        <v>444.81243328929997</v>
      </c>
      <c r="I11" s="10" t="s">
        <v>178</v>
      </c>
      <c r="J11" s="9">
        <v>172.146150594452</v>
      </c>
      <c r="K11" s="10" t="s">
        <v>178</v>
      </c>
      <c r="L11" s="9">
        <v>48.421976195508599</v>
      </c>
      <c r="M11" s="10" t="s">
        <v>159</v>
      </c>
      <c r="N11" s="9">
        <v>957.16654953764896</v>
      </c>
      <c r="O11" s="10" t="s">
        <v>159</v>
      </c>
      <c r="P11" s="9">
        <v>298.43942932628801</v>
      </c>
      <c r="Q11" s="10" t="s">
        <v>159</v>
      </c>
      <c r="R11" s="9">
        <v>3397.0407529458398</v>
      </c>
      <c r="S11" s="10" t="s">
        <v>178</v>
      </c>
    </row>
    <row r="12" spans="1:19" x14ac:dyDescent="0.2">
      <c r="A12" s="12" t="s">
        <v>175</v>
      </c>
      <c r="B12" s="9">
        <v>37.7185384615385</v>
      </c>
      <c r="C12" s="10" t="s">
        <v>178</v>
      </c>
      <c r="D12" s="9">
        <v>1312.0003615384601</v>
      </c>
      <c r="E12" s="10" t="s">
        <v>178</v>
      </c>
      <c r="F12" s="9">
        <v>174.60027692307699</v>
      </c>
      <c r="G12" s="10" t="s">
        <v>159</v>
      </c>
      <c r="H12" s="9">
        <v>455.81143846153799</v>
      </c>
      <c r="I12" s="10" t="s">
        <v>178</v>
      </c>
      <c r="J12" s="9">
        <v>174.46213846153799</v>
      </c>
      <c r="K12" s="10" t="s">
        <v>178</v>
      </c>
      <c r="L12" s="9">
        <v>43.879176923076898</v>
      </c>
      <c r="M12" s="10" t="s">
        <v>159</v>
      </c>
      <c r="N12" s="9">
        <v>973.1046</v>
      </c>
      <c r="O12" s="10" t="s">
        <v>159</v>
      </c>
      <c r="P12" s="9">
        <v>310.81827692307701</v>
      </c>
      <c r="Q12" s="10" t="s">
        <v>159</v>
      </c>
      <c r="R12" s="9">
        <v>3482.3948076923102</v>
      </c>
      <c r="S12" s="10" t="s">
        <v>178</v>
      </c>
    </row>
    <row r="13" spans="1:19" x14ac:dyDescent="0.2">
      <c r="A13" s="12" t="s">
        <v>179</v>
      </c>
      <c r="B13" s="9">
        <v>40.360685857321599</v>
      </c>
      <c r="C13" s="10" t="s">
        <v>178</v>
      </c>
      <c r="D13" s="9">
        <v>1315.66100125156</v>
      </c>
      <c r="E13" s="10" t="s">
        <v>159</v>
      </c>
      <c r="F13" s="9">
        <v>186.74258823529399</v>
      </c>
      <c r="G13" s="10" t="s">
        <v>159</v>
      </c>
      <c r="H13" s="9">
        <v>482.70834292866101</v>
      </c>
      <c r="I13" s="10" t="s">
        <v>178</v>
      </c>
      <c r="J13" s="9">
        <v>180.340332916145</v>
      </c>
      <c r="K13" s="10" t="s">
        <v>178</v>
      </c>
      <c r="L13" s="9">
        <v>41.707576971214003</v>
      </c>
      <c r="M13" s="10" t="s">
        <v>159</v>
      </c>
      <c r="N13" s="9">
        <v>1006.51742177722</v>
      </c>
      <c r="O13" s="10" t="s">
        <v>159</v>
      </c>
      <c r="P13" s="9">
        <v>326.42621526908601</v>
      </c>
      <c r="Q13" s="10" t="s">
        <v>159</v>
      </c>
      <c r="R13" s="9">
        <v>3580.4641652065102</v>
      </c>
      <c r="S13" s="10" t="s">
        <v>178</v>
      </c>
    </row>
    <row r="14" spans="1:19" x14ac:dyDescent="0.2">
      <c r="A14" s="12" t="s">
        <v>180</v>
      </c>
      <c r="B14" s="9">
        <v>40.555694376528102</v>
      </c>
      <c r="C14" s="10" t="s">
        <v>178</v>
      </c>
      <c r="D14" s="9">
        <v>1389.28513202934</v>
      </c>
      <c r="E14" s="10" t="s">
        <v>159</v>
      </c>
      <c r="F14" s="9">
        <v>172.90023227383901</v>
      </c>
      <c r="G14" s="10" t="s">
        <v>159</v>
      </c>
      <c r="H14" s="9">
        <v>499.53043276283603</v>
      </c>
      <c r="I14" s="10" t="s">
        <v>178</v>
      </c>
      <c r="J14" s="9">
        <v>186.86429339853299</v>
      </c>
      <c r="K14" s="10" t="s">
        <v>178</v>
      </c>
      <c r="L14" s="9">
        <v>44.618171149144302</v>
      </c>
      <c r="M14" s="10" t="s">
        <v>159</v>
      </c>
      <c r="N14" s="9">
        <v>1012.79200488998</v>
      </c>
      <c r="O14" s="10" t="s">
        <v>159</v>
      </c>
      <c r="P14" s="9">
        <v>361.48654034229799</v>
      </c>
      <c r="Q14" s="10" t="s">
        <v>159</v>
      </c>
      <c r="R14" s="9">
        <v>3708.0325012224898</v>
      </c>
      <c r="S14" s="10" t="s">
        <v>178</v>
      </c>
    </row>
    <row r="15" spans="1:19" x14ac:dyDescent="0.2">
      <c r="A15" s="12" t="s">
        <v>181</v>
      </c>
      <c r="B15" s="9">
        <v>42.044886255924197</v>
      </c>
      <c r="C15" s="10" t="s">
        <v>178</v>
      </c>
      <c r="D15" s="9">
        <v>1324.93858293839</v>
      </c>
      <c r="E15" s="10" t="s">
        <v>159</v>
      </c>
      <c r="F15" s="9">
        <v>207.32424334123201</v>
      </c>
      <c r="G15" s="10" t="s">
        <v>159</v>
      </c>
      <c r="H15" s="9">
        <v>495.57507980737</v>
      </c>
      <c r="I15" s="10" t="s">
        <v>178</v>
      </c>
      <c r="J15" s="9">
        <v>169.47174881516599</v>
      </c>
      <c r="K15" s="10" t="s">
        <v>178</v>
      </c>
      <c r="L15" s="9">
        <v>83.249061611374401</v>
      </c>
      <c r="M15" s="10" t="s">
        <v>159</v>
      </c>
      <c r="N15" s="9">
        <v>995.71773312511903</v>
      </c>
      <c r="O15" s="10" t="s">
        <v>159</v>
      </c>
      <c r="P15" s="9">
        <v>379.68117184834102</v>
      </c>
      <c r="Q15" s="10" t="s">
        <v>159</v>
      </c>
      <c r="R15" s="9">
        <v>3698.00250774291</v>
      </c>
      <c r="S15" s="10" t="s">
        <v>178</v>
      </c>
    </row>
    <row r="16" spans="1:19" x14ac:dyDescent="0.2">
      <c r="A16" s="12" t="s">
        <v>182</v>
      </c>
      <c r="B16" s="9">
        <v>41.721390103567302</v>
      </c>
      <c r="C16" s="10" t="s">
        <v>178</v>
      </c>
      <c r="D16" s="9">
        <v>1314.9904142692801</v>
      </c>
      <c r="E16" s="10" t="s">
        <v>159</v>
      </c>
      <c r="F16" s="9">
        <v>301.704379746835</v>
      </c>
      <c r="G16" s="10" t="s">
        <v>159</v>
      </c>
      <c r="H16" s="9">
        <v>515.37119305318799</v>
      </c>
      <c r="I16" s="10" t="s">
        <v>178</v>
      </c>
      <c r="J16" s="9">
        <v>174.78770540851599</v>
      </c>
      <c r="K16" s="10" t="s">
        <v>178</v>
      </c>
      <c r="L16" s="9">
        <v>95.332287686996594</v>
      </c>
      <c r="M16" s="10" t="s">
        <v>159</v>
      </c>
      <c r="N16" s="9">
        <v>1036.14229487227</v>
      </c>
      <c r="O16" s="10" t="s">
        <v>159</v>
      </c>
      <c r="P16" s="9">
        <v>404.65756501726099</v>
      </c>
      <c r="Q16" s="10" t="s">
        <v>159</v>
      </c>
      <c r="R16" s="9">
        <v>3884.7072301579101</v>
      </c>
      <c r="S16" s="10" t="s">
        <v>178</v>
      </c>
    </row>
    <row r="17" spans="1:19" x14ac:dyDescent="0.2">
      <c r="A17" s="12" t="s">
        <v>183</v>
      </c>
      <c r="B17" s="9">
        <v>40.198449888641399</v>
      </c>
      <c r="C17" s="10" t="s">
        <v>178</v>
      </c>
      <c r="D17" s="9">
        <v>1233.4406792873101</v>
      </c>
      <c r="E17" s="10" t="s">
        <v>159</v>
      </c>
      <c r="F17" s="9">
        <v>342.96863251670402</v>
      </c>
      <c r="G17" s="10" t="s">
        <v>159</v>
      </c>
      <c r="H17" s="9">
        <v>501.16322584984403</v>
      </c>
      <c r="I17" s="10" t="s">
        <v>178</v>
      </c>
      <c r="J17" s="9">
        <v>148.10594432071301</v>
      </c>
      <c r="K17" s="10" t="s">
        <v>178</v>
      </c>
      <c r="L17" s="9">
        <v>113.577594654788</v>
      </c>
      <c r="M17" s="10" t="s">
        <v>159</v>
      </c>
      <c r="N17" s="9">
        <v>1011.2434987750599</v>
      </c>
      <c r="O17" s="10" t="s">
        <v>178</v>
      </c>
      <c r="P17" s="9">
        <v>405.68067260579102</v>
      </c>
      <c r="Q17" s="10" t="s">
        <v>159</v>
      </c>
      <c r="R17" s="9">
        <v>3796.3786978988401</v>
      </c>
      <c r="S17" s="10" t="s">
        <v>178</v>
      </c>
    </row>
    <row r="18" spans="1:19" x14ac:dyDescent="0.2">
      <c r="A18" s="12" t="s">
        <v>185</v>
      </c>
      <c r="B18" s="9">
        <v>39.681097192224598</v>
      </c>
      <c r="C18" s="10" t="s">
        <v>178</v>
      </c>
      <c r="D18" s="9">
        <v>1285.0707149028101</v>
      </c>
      <c r="E18" s="10" t="s">
        <v>159</v>
      </c>
      <c r="F18" s="9">
        <v>398.030976933045</v>
      </c>
      <c r="G18" s="10" t="s">
        <v>159</v>
      </c>
      <c r="H18" s="9">
        <v>523.71555939524796</v>
      </c>
      <c r="I18" s="10" t="s">
        <v>178</v>
      </c>
      <c r="J18" s="9">
        <v>171.87857883369301</v>
      </c>
      <c r="K18" s="10" t="s">
        <v>178</v>
      </c>
      <c r="L18" s="9">
        <v>143.68717710583201</v>
      </c>
      <c r="M18" s="10" t="s">
        <v>159</v>
      </c>
      <c r="N18" s="9">
        <v>1042.88448580562</v>
      </c>
      <c r="O18" s="10" t="s">
        <v>159</v>
      </c>
      <c r="P18" s="9">
        <v>407.75321681533501</v>
      </c>
      <c r="Q18" s="10" t="s">
        <v>159</v>
      </c>
      <c r="R18" s="9">
        <v>4012.7018069838</v>
      </c>
      <c r="S18" s="10" t="s">
        <v>178</v>
      </c>
    </row>
    <row r="19" spans="1:19" x14ac:dyDescent="0.2">
      <c r="A19" s="12" t="s">
        <v>186</v>
      </c>
      <c r="B19" s="9">
        <v>37.796905063291099</v>
      </c>
      <c r="C19" s="10" t="s">
        <v>178</v>
      </c>
      <c r="D19" s="9">
        <v>1305.7473037974701</v>
      </c>
      <c r="E19" s="10" t="s">
        <v>159</v>
      </c>
      <c r="F19" s="9">
        <v>466.40433742405099</v>
      </c>
      <c r="G19" s="10" t="s">
        <v>159</v>
      </c>
      <c r="H19" s="9">
        <v>506.72025949367099</v>
      </c>
      <c r="I19" s="10" t="s">
        <v>178</v>
      </c>
      <c r="J19" s="9">
        <v>198.188069620253</v>
      </c>
      <c r="K19" s="10" t="s">
        <v>178</v>
      </c>
      <c r="L19" s="9">
        <v>130.81091772151899</v>
      </c>
      <c r="M19" s="10" t="s">
        <v>159</v>
      </c>
      <c r="N19" s="9">
        <v>1054.40892383544</v>
      </c>
      <c r="O19" s="10" t="s">
        <v>159</v>
      </c>
      <c r="P19" s="9">
        <v>376.83246835442998</v>
      </c>
      <c r="Q19" s="10" t="s">
        <v>159</v>
      </c>
      <c r="R19" s="9">
        <v>4076.9091853101299</v>
      </c>
      <c r="S19" s="10" t="s">
        <v>178</v>
      </c>
    </row>
    <row r="20" spans="1:19" x14ac:dyDescent="0.2">
      <c r="A20" s="12" t="s">
        <v>187</v>
      </c>
      <c r="B20" s="9">
        <v>34.013367451381797</v>
      </c>
      <c r="C20" s="10" t="s">
        <v>178</v>
      </c>
      <c r="D20" s="9">
        <v>1300.43903582395</v>
      </c>
      <c r="E20" s="10" t="s">
        <v>159</v>
      </c>
      <c r="F20" s="9">
        <v>510.79048163152498</v>
      </c>
      <c r="G20" s="10" t="s">
        <v>159</v>
      </c>
      <c r="H20" s="9">
        <v>493.33504605936503</v>
      </c>
      <c r="I20" s="10" t="s">
        <v>178</v>
      </c>
      <c r="J20" s="9">
        <v>182.65272466734899</v>
      </c>
      <c r="K20" s="10" t="s">
        <v>178</v>
      </c>
      <c r="L20" s="9">
        <v>137.38764380757399</v>
      </c>
      <c r="M20" s="10" t="s">
        <v>159</v>
      </c>
      <c r="N20" s="9">
        <v>1010.64756601842</v>
      </c>
      <c r="O20" s="10" t="s">
        <v>178</v>
      </c>
      <c r="P20" s="9">
        <v>390.81359201637702</v>
      </c>
      <c r="Q20" s="10" t="s">
        <v>159</v>
      </c>
      <c r="R20" s="9">
        <v>4060.0794574759502</v>
      </c>
      <c r="S20" s="10" t="s">
        <v>178</v>
      </c>
    </row>
    <row r="21" spans="1:19" x14ac:dyDescent="0.2">
      <c r="A21" s="12" t="s">
        <v>188</v>
      </c>
      <c r="B21" s="9">
        <v>32.600340000000003</v>
      </c>
      <c r="C21" s="10" t="s">
        <v>178</v>
      </c>
      <c r="D21" s="9">
        <v>1365.6257459999999</v>
      </c>
      <c r="E21" s="10" t="s">
        <v>159</v>
      </c>
      <c r="F21" s="9">
        <v>646.49117725200006</v>
      </c>
      <c r="G21" s="10" t="s">
        <v>159</v>
      </c>
      <c r="H21" s="9">
        <v>494.413524</v>
      </c>
      <c r="I21" s="10" t="s">
        <v>178</v>
      </c>
      <c r="J21" s="9">
        <v>182.54219399999999</v>
      </c>
      <c r="K21" s="10" t="s">
        <v>178</v>
      </c>
      <c r="L21" s="9">
        <v>130.10045400000001</v>
      </c>
      <c r="M21" s="10" t="s">
        <v>159</v>
      </c>
      <c r="N21" s="9">
        <v>1006.644888</v>
      </c>
      <c r="O21" s="10" t="s">
        <v>178</v>
      </c>
      <c r="P21" s="9">
        <v>420.9551424</v>
      </c>
      <c r="Q21" s="10" t="s">
        <v>159</v>
      </c>
      <c r="R21" s="9">
        <v>4279.373465652</v>
      </c>
      <c r="S21" s="10" t="s">
        <v>178</v>
      </c>
    </row>
    <row r="22" spans="1:19" x14ac:dyDescent="0.2">
      <c r="A22" s="12" t="s">
        <v>189</v>
      </c>
      <c r="B22" s="9">
        <v>31.001665689149601</v>
      </c>
      <c r="C22" s="10" t="s">
        <v>178</v>
      </c>
      <c r="D22" s="9">
        <v>1377.4688973607001</v>
      </c>
      <c r="E22" s="10" t="s">
        <v>159</v>
      </c>
      <c r="F22" s="9">
        <v>785.32659895601205</v>
      </c>
      <c r="G22" s="10" t="s">
        <v>159</v>
      </c>
      <c r="H22" s="9">
        <v>485.06252199413501</v>
      </c>
      <c r="I22" s="10" t="s">
        <v>178</v>
      </c>
      <c r="J22" s="9">
        <v>140.294868035191</v>
      </c>
      <c r="K22" s="10" t="s">
        <v>178</v>
      </c>
      <c r="L22" s="9">
        <v>52.897812316715502</v>
      </c>
      <c r="M22" s="10" t="s">
        <v>159</v>
      </c>
      <c r="N22" s="9">
        <v>993.45849853372397</v>
      </c>
      <c r="O22" s="10" t="s">
        <v>178</v>
      </c>
      <c r="P22" s="9">
        <v>435.085565982405</v>
      </c>
      <c r="Q22" s="10" t="s">
        <v>159</v>
      </c>
      <c r="R22" s="9">
        <v>4300.5964288680398</v>
      </c>
      <c r="S22" s="10" t="s">
        <v>178</v>
      </c>
    </row>
    <row r="23" spans="1:19" x14ac:dyDescent="0.2">
      <c r="A23" s="12" t="s">
        <v>190</v>
      </c>
      <c r="B23" s="9">
        <v>28.750319999999999</v>
      </c>
      <c r="C23" s="10" t="s">
        <v>178</v>
      </c>
      <c r="D23" s="9">
        <v>1401.3121714285701</v>
      </c>
      <c r="E23" s="10" t="s">
        <v>159</v>
      </c>
      <c r="F23" s="9">
        <v>896.33529130285694</v>
      </c>
      <c r="G23" s="10" t="s">
        <v>159</v>
      </c>
      <c r="H23" s="9">
        <v>458.65858285714302</v>
      </c>
      <c r="I23" s="10" t="s">
        <v>178</v>
      </c>
      <c r="J23" s="9">
        <v>154.24858285714299</v>
      </c>
      <c r="K23" s="10" t="s">
        <v>178</v>
      </c>
      <c r="L23" s="9">
        <v>55.834988571428603</v>
      </c>
      <c r="M23" s="10" t="s">
        <v>159</v>
      </c>
      <c r="N23" s="9">
        <v>981.91313350579503</v>
      </c>
      <c r="O23" s="10" t="s">
        <v>178</v>
      </c>
      <c r="P23" s="9">
        <v>444.80651999999998</v>
      </c>
      <c r="Q23" s="10" t="s">
        <v>159</v>
      </c>
      <c r="R23" s="9">
        <v>4421.8595905229404</v>
      </c>
      <c r="S23" s="10" t="s">
        <v>178</v>
      </c>
    </row>
    <row r="24" spans="1:19" x14ac:dyDescent="0.2">
      <c r="A24" s="12" t="s">
        <v>191</v>
      </c>
      <c r="B24" s="9">
        <v>27.498033707865201</v>
      </c>
      <c r="C24" s="10" t="s">
        <v>178</v>
      </c>
      <c r="D24" s="9">
        <v>1423.2084101123601</v>
      </c>
      <c r="E24" s="10" t="s">
        <v>159</v>
      </c>
      <c r="F24" s="9">
        <v>1153.56174298315</v>
      </c>
      <c r="G24" s="10" t="s">
        <v>159</v>
      </c>
      <c r="H24" s="9">
        <v>443.97082584269702</v>
      </c>
      <c r="I24" s="10" t="s">
        <v>178</v>
      </c>
      <c r="J24" s="9">
        <v>150.14049438202201</v>
      </c>
      <c r="K24" s="10" t="s">
        <v>178</v>
      </c>
      <c r="L24" s="9">
        <v>57.224207865168502</v>
      </c>
      <c r="M24" s="10" t="s">
        <v>159</v>
      </c>
      <c r="N24" s="9">
        <v>987.32212921348298</v>
      </c>
      <c r="O24" s="10" t="s">
        <v>178</v>
      </c>
      <c r="P24" s="9">
        <v>434.786359550562</v>
      </c>
      <c r="Q24" s="10" t="s">
        <v>159</v>
      </c>
      <c r="R24" s="9">
        <v>4677.7122036573001</v>
      </c>
      <c r="S24" s="10" t="s">
        <v>178</v>
      </c>
    </row>
    <row r="25" spans="1:19" x14ac:dyDescent="0.2">
      <c r="A25" s="12" t="s">
        <v>193</v>
      </c>
      <c r="B25" s="9">
        <v>23.996576177285299</v>
      </c>
      <c r="C25" s="10" t="s">
        <v>178</v>
      </c>
      <c r="D25" s="9">
        <v>1408.3908199446</v>
      </c>
      <c r="E25" s="10" t="s">
        <v>178</v>
      </c>
      <c r="F25" s="9">
        <v>1461.1912346260401</v>
      </c>
      <c r="G25" s="10" t="s">
        <v>159</v>
      </c>
      <c r="H25" s="9">
        <v>421.922609418283</v>
      </c>
      <c r="I25" s="10" t="s">
        <v>178</v>
      </c>
      <c r="J25" s="9">
        <v>143.44803324099701</v>
      </c>
      <c r="K25" s="10" t="s">
        <v>178</v>
      </c>
      <c r="L25" s="9">
        <v>59.11908033241</v>
      </c>
      <c r="M25" s="10" t="s">
        <v>159</v>
      </c>
      <c r="N25" s="9">
        <v>940.41754570637102</v>
      </c>
      <c r="O25" s="10" t="s">
        <v>178</v>
      </c>
      <c r="P25" s="9">
        <v>418.48291412742401</v>
      </c>
      <c r="Q25" s="10" t="s">
        <v>159</v>
      </c>
      <c r="R25" s="9">
        <v>4876.9688135734104</v>
      </c>
      <c r="S25" s="10" t="s">
        <v>178</v>
      </c>
    </row>
    <row r="26" spans="1:19" x14ac:dyDescent="0.2">
      <c r="A26" s="12" t="s">
        <v>194</v>
      </c>
      <c r="B26" s="9">
        <v>21.063348457350301</v>
      </c>
      <c r="C26" s="10" t="s">
        <v>178</v>
      </c>
      <c r="D26" s="9">
        <v>1345.5693865698699</v>
      </c>
      <c r="E26" s="10" t="s">
        <v>178</v>
      </c>
      <c r="F26" s="9">
        <v>1918.56136018149</v>
      </c>
      <c r="G26" s="10" t="s">
        <v>159</v>
      </c>
      <c r="H26" s="9">
        <v>407.73957675206901</v>
      </c>
      <c r="I26" s="10" t="s">
        <v>178</v>
      </c>
      <c r="J26" s="9">
        <v>140.60783362055199</v>
      </c>
      <c r="K26" s="10" t="s">
        <v>178</v>
      </c>
      <c r="L26" s="9">
        <v>52.597323335335801</v>
      </c>
      <c r="M26" s="10" t="s">
        <v>159</v>
      </c>
      <c r="N26" s="9">
        <v>937.52469147005399</v>
      </c>
      <c r="O26" s="10" t="s">
        <v>178</v>
      </c>
      <c r="P26" s="9">
        <v>395.33151729609801</v>
      </c>
      <c r="Q26" s="10" t="s">
        <v>159</v>
      </c>
      <c r="R26" s="9">
        <v>5218.9950376828201</v>
      </c>
      <c r="S26" s="10" t="s">
        <v>178</v>
      </c>
    </row>
    <row r="27" spans="1:19" x14ac:dyDescent="0.2">
      <c r="A27" s="12" t="s">
        <v>196</v>
      </c>
      <c r="B27" s="9">
        <v>18.787976847729301</v>
      </c>
      <c r="C27" s="10" t="s">
        <v>178</v>
      </c>
      <c r="D27" s="9">
        <v>1376.3360195903799</v>
      </c>
      <c r="E27" s="10" t="s">
        <v>178</v>
      </c>
      <c r="F27" s="9">
        <v>2345.4455369545899</v>
      </c>
      <c r="G27" s="10" t="s">
        <v>184</v>
      </c>
      <c r="H27" s="9">
        <v>399.14452903047197</v>
      </c>
      <c r="I27" s="10" t="s">
        <v>178</v>
      </c>
      <c r="J27" s="9">
        <v>256.98821193232402</v>
      </c>
      <c r="K27" s="10" t="s">
        <v>177</v>
      </c>
      <c r="L27" s="9">
        <v>53.8082725382191</v>
      </c>
      <c r="M27" s="10" t="s">
        <v>159</v>
      </c>
      <c r="N27" s="9">
        <v>943.27287714390002</v>
      </c>
      <c r="O27" s="10" t="s">
        <v>178</v>
      </c>
      <c r="P27" s="9">
        <v>394.29711665182498</v>
      </c>
      <c r="Q27" s="10" t="s">
        <v>159</v>
      </c>
      <c r="R27" s="9">
        <v>5788.0805406894397</v>
      </c>
      <c r="S27" s="10" t="s">
        <v>178</v>
      </c>
    </row>
    <row r="28" spans="1:19" x14ac:dyDescent="0.2">
      <c r="A28" s="12" t="s">
        <v>197</v>
      </c>
      <c r="B28" s="9">
        <v>19.462401402278701</v>
      </c>
      <c r="C28" s="10" t="s">
        <v>178</v>
      </c>
      <c r="D28" s="9">
        <v>1339.6777020157799</v>
      </c>
      <c r="E28" s="10" t="s">
        <v>178</v>
      </c>
      <c r="F28" s="9">
        <v>2454.5082383873801</v>
      </c>
      <c r="G28" s="10" t="s">
        <v>159</v>
      </c>
      <c r="H28" s="9">
        <v>378.31295830243698</v>
      </c>
      <c r="I28" s="10" t="s">
        <v>178</v>
      </c>
      <c r="J28" s="9">
        <v>274.80795617879102</v>
      </c>
      <c r="K28" s="10" t="s">
        <v>159</v>
      </c>
      <c r="L28" s="9">
        <v>48.976876377034699</v>
      </c>
      <c r="M28" s="10" t="s">
        <v>159</v>
      </c>
      <c r="N28" s="9">
        <v>907.449679457088</v>
      </c>
      <c r="O28" s="10" t="s">
        <v>437</v>
      </c>
      <c r="P28" s="9">
        <v>369.60251884311998</v>
      </c>
      <c r="Q28" s="10" t="s">
        <v>159</v>
      </c>
      <c r="R28" s="9">
        <v>5792.7983309639003</v>
      </c>
      <c r="S28" s="10" t="s">
        <v>178</v>
      </c>
    </row>
    <row r="29" spans="1:19" x14ac:dyDescent="0.2">
      <c r="A29" s="12" t="s">
        <v>198</v>
      </c>
      <c r="B29" s="9">
        <v>90.955602420051804</v>
      </c>
      <c r="C29" s="10" t="s">
        <v>159</v>
      </c>
      <c r="D29" s="9">
        <v>2412.7141037165102</v>
      </c>
      <c r="E29" s="10" t="s">
        <v>195</v>
      </c>
      <c r="F29" s="9">
        <v>26.962943834053601</v>
      </c>
      <c r="G29" s="10" t="s">
        <v>228</v>
      </c>
      <c r="H29" s="9">
        <v>921.810181503889</v>
      </c>
      <c r="I29" s="10" t="s">
        <v>438</v>
      </c>
      <c r="J29" s="9">
        <v>266.40015557476198</v>
      </c>
      <c r="K29" s="10" t="s">
        <v>159</v>
      </c>
      <c r="L29" s="9">
        <v>42.112734658599798</v>
      </c>
      <c r="M29" s="10" t="s">
        <v>159</v>
      </c>
      <c r="N29" s="9">
        <v>814.78766473120197</v>
      </c>
      <c r="O29" s="10" t="s">
        <v>230</v>
      </c>
      <c r="P29" s="9">
        <v>611.09404148660303</v>
      </c>
      <c r="Q29" s="10" t="s">
        <v>159</v>
      </c>
      <c r="R29" s="9">
        <v>5186.8374279256705</v>
      </c>
      <c r="S29" s="10" t="s">
        <v>439</v>
      </c>
    </row>
    <row r="30" spans="1:19" x14ac:dyDescent="0.2">
      <c r="A30" s="12" t="s">
        <v>199</v>
      </c>
      <c r="B30" s="9">
        <v>113.861734468085</v>
      </c>
      <c r="C30" s="10" t="s">
        <v>159</v>
      </c>
      <c r="D30" s="9">
        <v>2996.5764408510599</v>
      </c>
      <c r="E30" s="10" t="s">
        <v>258</v>
      </c>
      <c r="F30" s="9">
        <v>97.200073523489607</v>
      </c>
      <c r="G30" s="10" t="s">
        <v>159</v>
      </c>
      <c r="H30" s="9">
        <v>1138.05819574468</v>
      </c>
      <c r="I30" s="10" t="s">
        <v>439</v>
      </c>
      <c r="J30" s="9">
        <v>356.827696222979</v>
      </c>
      <c r="K30" s="10" t="s">
        <v>159</v>
      </c>
      <c r="L30" s="9">
        <v>111.705656170213</v>
      </c>
      <c r="M30" s="10" t="s">
        <v>259</v>
      </c>
      <c r="N30" s="9">
        <v>827.98227661481701</v>
      </c>
      <c r="O30" s="10" t="s">
        <v>260</v>
      </c>
      <c r="P30" s="9">
        <v>859.95914389276595</v>
      </c>
      <c r="Q30" s="10" t="s">
        <v>261</v>
      </c>
      <c r="R30" s="9">
        <v>6502.1712174880904</v>
      </c>
      <c r="S30" s="10" t="s">
        <v>439</v>
      </c>
    </row>
    <row r="31" spans="1:19" x14ac:dyDescent="0.2">
      <c r="A31" s="12" t="s">
        <v>200</v>
      </c>
      <c r="B31" s="9">
        <v>129.83454234527699</v>
      </c>
      <c r="C31" s="10" t="s">
        <v>159</v>
      </c>
      <c r="D31" s="9">
        <v>3373.06047068404</v>
      </c>
      <c r="E31" s="10" t="s">
        <v>159</v>
      </c>
      <c r="F31" s="9">
        <v>54.429063346905501</v>
      </c>
      <c r="G31" s="10" t="s">
        <v>159</v>
      </c>
      <c r="H31" s="9">
        <v>1148.44364538274</v>
      </c>
      <c r="I31" s="10" t="s">
        <v>159</v>
      </c>
      <c r="J31" s="9">
        <v>358.72842768566801</v>
      </c>
      <c r="K31" s="10" t="s">
        <v>159</v>
      </c>
      <c r="L31" s="9">
        <v>111.891440191222</v>
      </c>
      <c r="M31" s="10" t="s">
        <v>159</v>
      </c>
      <c r="N31" s="9">
        <v>2792.9404289090198</v>
      </c>
      <c r="O31" s="10" t="s">
        <v>262</v>
      </c>
      <c r="P31" s="9">
        <v>864.46058504071698</v>
      </c>
      <c r="Q31" s="10" t="s">
        <v>159</v>
      </c>
      <c r="R31" s="9">
        <v>8833.78860358559</v>
      </c>
      <c r="S31" s="10" t="s">
        <v>159</v>
      </c>
    </row>
    <row r="32" spans="1:19" x14ac:dyDescent="0.2">
      <c r="A32" s="15" t="s">
        <v>201</v>
      </c>
      <c r="B32" s="13">
        <v>120.876</v>
      </c>
      <c r="C32" s="14" t="s">
        <v>159</v>
      </c>
      <c r="D32" s="13">
        <v>2840.63</v>
      </c>
      <c r="E32" s="14" t="s">
        <v>263</v>
      </c>
      <c r="F32" s="13">
        <v>64.040144999999995</v>
      </c>
      <c r="G32" s="14" t="s">
        <v>159</v>
      </c>
      <c r="H32" s="13">
        <v>1332.828649</v>
      </c>
      <c r="I32" s="14" t="s">
        <v>159</v>
      </c>
      <c r="J32" s="13">
        <v>487.18810230000003</v>
      </c>
      <c r="K32" s="14" t="s">
        <v>159</v>
      </c>
      <c r="L32" s="13">
        <v>106.217929</v>
      </c>
      <c r="M32" s="14" t="s">
        <v>159</v>
      </c>
      <c r="N32" s="13">
        <v>2590.5834390499999</v>
      </c>
      <c r="O32" s="14" t="s">
        <v>440</v>
      </c>
      <c r="P32" s="13">
        <v>860.99060699999995</v>
      </c>
      <c r="Q32" s="14" t="s">
        <v>159</v>
      </c>
      <c r="R32" s="13">
        <v>8403.3548713500004</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5'!A2", "&lt;&lt;&lt; Previous table")</f>
        <v>&lt;&lt;&lt; Previous table</v>
      </c>
    </row>
    <row r="57" spans="1:2" x14ac:dyDescent="0.2">
      <c r="A57" s="17" t="str">
        <f>HYPERLINK("#'WAGERING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HYPERLINK("#'INDEX'!B117", "Link to index")</f>
        <v>Link to index</v>
      </c>
    </row>
    <row r="2" spans="1:19" ht="15.75" customHeight="1" x14ac:dyDescent="0.2">
      <c r="A2" s="25" t="s">
        <v>454</v>
      </c>
      <c r="B2" s="24"/>
      <c r="C2" s="24"/>
      <c r="D2" s="24"/>
      <c r="E2" s="24"/>
      <c r="F2" s="24"/>
      <c r="G2" s="24"/>
      <c r="H2" s="24"/>
      <c r="I2" s="24"/>
      <c r="J2" s="24"/>
      <c r="K2" s="24"/>
      <c r="L2" s="24"/>
      <c r="M2" s="24"/>
      <c r="N2" s="24"/>
      <c r="O2" s="24"/>
      <c r="P2" s="24"/>
      <c r="Q2" s="24"/>
      <c r="R2" s="24"/>
      <c r="S2" s="24"/>
    </row>
    <row r="3" spans="1:19" ht="15.75" customHeight="1" x14ac:dyDescent="0.2">
      <c r="A3" s="25" t="s">
        <v>135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82.322654711016199</v>
      </c>
      <c r="C7" s="10" t="s">
        <v>159</v>
      </c>
      <c r="D7" s="18">
        <v>134.61715690896301</v>
      </c>
      <c r="E7" s="10" t="s">
        <v>159</v>
      </c>
      <c r="F7" s="18">
        <v>219.17444015678601</v>
      </c>
      <c r="G7" s="10" t="s">
        <v>159</v>
      </c>
      <c r="H7" s="18">
        <v>105.72639219603801</v>
      </c>
      <c r="I7" s="10" t="s">
        <v>178</v>
      </c>
      <c r="J7" s="18">
        <v>92.836881263245203</v>
      </c>
      <c r="K7" s="10" t="s">
        <v>178</v>
      </c>
      <c r="L7" s="18">
        <v>91.217322762555199</v>
      </c>
      <c r="M7" s="10" t="s">
        <v>159</v>
      </c>
      <c r="N7" s="18">
        <v>126.473620709518</v>
      </c>
      <c r="O7" s="10" t="s">
        <v>159</v>
      </c>
      <c r="P7" s="18">
        <v>110.94386694697801</v>
      </c>
      <c r="Q7" s="10" t="s">
        <v>159</v>
      </c>
      <c r="R7" s="18">
        <v>120.50672848041199</v>
      </c>
      <c r="S7" s="10" t="s">
        <v>178</v>
      </c>
    </row>
    <row r="8" spans="1:19" x14ac:dyDescent="0.2">
      <c r="A8" s="12" t="s">
        <v>171</v>
      </c>
      <c r="B8" s="18">
        <v>89.965636182496198</v>
      </c>
      <c r="C8" s="10" t="s">
        <v>159</v>
      </c>
      <c r="D8" s="18">
        <v>141.97074569831801</v>
      </c>
      <c r="E8" s="10" t="s">
        <v>159</v>
      </c>
      <c r="F8" s="18">
        <v>215.25438240560501</v>
      </c>
      <c r="G8" s="10" t="s">
        <v>159</v>
      </c>
      <c r="H8" s="18">
        <v>107.406114738504</v>
      </c>
      <c r="I8" s="10" t="s">
        <v>178</v>
      </c>
      <c r="J8" s="18">
        <v>94.954369849678798</v>
      </c>
      <c r="K8" s="10" t="s">
        <v>178</v>
      </c>
      <c r="L8" s="18">
        <v>84.851392958945297</v>
      </c>
      <c r="M8" s="10" t="s">
        <v>159</v>
      </c>
      <c r="N8" s="18">
        <v>131.796683126147</v>
      </c>
      <c r="O8" s="10" t="s">
        <v>159</v>
      </c>
      <c r="P8" s="18">
        <v>114.79877462890801</v>
      </c>
      <c r="Q8" s="10" t="s">
        <v>159</v>
      </c>
      <c r="R8" s="18">
        <v>125.12582081830401</v>
      </c>
      <c r="S8" s="10" t="s">
        <v>178</v>
      </c>
    </row>
    <row r="9" spans="1:19" x14ac:dyDescent="0.2">
      <c r="A9" s="12" t="s">
        <v>172</v>
      </c>
      <c r="B9" s="18">
        <v>81.9805453337042</v>
      </c>
      <c r="C9" s="10" t="s">
        <v>159</v>
      </c>
      <c r="D9" s="18">
        <v>143.91047369086601</v>
      </c>
      <c r="E9" s="10" t="s">
        <v>159</v>
      </c>
      <c r="F9" s="18">
        <v>285.64237434660998</v>
      </c>
      <c r="G9" s="10" t="s">
        <v>159</v>
      </c>
      <c r="H9" s="18">
        <v>98.071189256370005</v>
      </c>
      <c r="I9" s="10" t="s">
        <v>178</v>
      </c>
      <c r="J9" s="18">
        <v>94.1800251153754</v>
      </c>
      <c r="K9" s="10" t="s">
        <v>178</v>
      </c>
      <c r="L9" s="18">
        <v>81.067154066026703</v>
      </c>
      <c r="M9" s="10" t="s">
        <v>159</v>
      </c>
      <c r="N9" s="18">
        <v>131.614809351893</v>
      </c>
      <c r="O9" s="10" t="s">
        <v>159</v>
      </c>
      <c r="P9" s="18">
        <v>116.197857734173</v>
      </c>
      <c r="Q9" s="10" t="s">
        <v>159</v>
      </c>
      <c r="R9" s="18">
        <v>124.582803089821</v>
      </c>
      <c r="S9" s="10" t="s">
        <v>178</v>
      </c>
    </row>
    <row r="10" spans="1:19" x14ac:dyDescent="0.2">
      <c r="A10" s="12" t="s">
        <v>173</v>
      </c>
      <c r="B10" s="18">
        <v>96.649476461115299</v>
      </c>
      <c r="C10" s="10" t="s">
        <v>159</v>
      </c>
      <c r="D10" s="18">
        <v>143.02519367860799</v>
      </c>
      <c r="E10" s="10" t="s">
        <v>178</v>
      </c>
      <c r="F10" s="18">
        <v>320.61156289889999</v>
      </c>
      <c r="G10" s="10" t="s">
        <v>159</v>
      </c>
      <c r="H10" s="18">
        <v>93.969204171847494</v>
      </c>
      <c r="I10" s="10" t="s">
        <v>178</v>
      </c>
      <c r="J10" s="18">
        <v>96.467671338528802</v>
      </c>
      <c r="K10" s="10" t="s">
        <v>178</v>
      </c>
      <c r="L10" s="18">
        <v>82.653486571785905</v>
      </c>
      <c r="M10" s="10" t="s">
        <v>159</v>
      </c>
      <c r="N10" s="18">
        <v>144.29216395505401</v>
      </c>
      <c r="O10" s="10" t="s">
        <v>159</v>
      </c>
      <c r="P10" s="18">
        <v>117.515832891679</v>
      </c>
      <c r="Q10" s="10" t="s">
        <v>159</v>
      </c>
      <c r="R10" s="18">
        <v>127.631800601919</v>
      </c>
      <c r="S10" s="10" t="s">
        <v>178</v>
      </c>
    </row>
    <row r="11" spans="1:19" x14ac:dyDescent="0.2">
      <c r="A11" s="12" t="s">
        <v>174</v>
      </c>
      <c r="B11" s="18">
        <v>91.380277292159306</v>
      </c>
      <c r="C11" s="10" t="s">
        <v>159</v>
      </c>
      <c r="D11" s="18">
        <v>150.59388894831699</v>
      </c>
      <c r="E11" s="10" t="s">
        <v>178</v>
      </c>
      <c r="F11" s="18">
        <v>581.55635950911505</v>
      </c>
      <c r="G11" s="10" t="s">
        <v>159</v>
      </c>
      <c r="H11" s="18">
        <v>95.215200070150502</v>
      </c>
      <c r="I11" s="10" t="s">
        <v>178</v>
      </c>
      <c r="J11" s="18">
        <v>85.773665943338202</v>
      </c>
      <c r="K11" s="10" t="s">
        <v>178</v>
      </c>
      <c r="L11" s="18">
        <v>78.734176857922705</v>
      </c>
      <c r="M11" s="10" t="s">
        <v>159</v>
      </c>
      <c r="N11" s="18">
        <v>151.361839881343</v>
      </c>
      <c r="O11" s="10" t="s">
        <v>159</v>
      </c>
      <c r="P11" s="18">
        <v>120.201024839369</v>
      </c>
      <c r="Q11" s="10" t="s">
        <v>159</v>
      </c>
      <c r="R11" s="18">
        <v>133.897294214233</v>
      </c>
      <c r="S11" s="10" t="s">
        <v>178</v>
      </c>
    </row>
    <row r="12" spans="1:19" x14ac:dyDescent="0.2">
      <c r="A12" s="12" t="s">
        <v>175</v>
      </c>
      <c r="B12" s="18">
        <v>90.665943174846802</v>
      </c>
      <c r="C12" s="10" t="s">
        <v>178</v>
      </c>
      <c r="D12" s="18">
        <v>155.661404520921</v>
      </c>
      <c r="E12" s="10" t="s">
        <v>178</v>
      </c>
      <c r="F12" s="18">
        <v>732.83414292683995</v>
      </c>
      <c r="G12" s="10" t="s">
        <v>159</v>
      </c>
      <c r="H12" s="18">
        <v>97.871834786274604</v>
      </c>
      <c r="I12" s="10" t="s">
        <v>178</v>
      </c>
      <c r="J12" s="18">
        <v>88.792975578973696</v>
      </c>
      <c r="K12" s="10" t="s">
        <v>178</v>
      </c>
      <c r="L12" s="18">
        <v>72.777108753538002</v>
      </c>
      <c r="M12" s="10" t="s">
        <v>159</v>
      </c>
      <c r="N12" s="18">
        <v>156.34954683311</v>
      </c>
      <c r="O12" s="10" t="s">
        <v>159</v>
      </c>
      <c r="P12" s="18">
        <v>126.897838106629</v>
      </c>
      <c r="Q12" s="10" t="s">
        <v>159</v>
      </c>
      <c r="R12" s="18">
        <v>139.386445434759</v>
      </c>
      <c r="S12" s="10" t="s">
        <v>178</v>
      </c>
    </row>
    <row r="13" spans="1:19" x14ac:dyDescent="0.2">
      <c r="A13" s="12" t="s">
        <v>179</v>
      </c>
      <c r="B13" s="18">
        <v>98.187048287367801</v>
      </c>
      <c r="C13" s="10" t="s">
        <v>178</v>
      </c>
      <c r="D13" s="18">
        <v>158.61898520609</v>
      </c>
      <c r="E13" s="10" t="s">
        <v>159</v>
      </c>
      <c r="F13" s="18">
        <v>799.80278217996101</v>
      </c>
      <c r="G13" s="10" t="s">
        <v>159</v>
      </c>
      <c r="H13" s="18">
        <v>103.338570340934</v>
      </c>
      <c r="I13" s="10" t="s">
        <v>178</v>
      </c>
      <c r="J13" s="18">
        <v>93.208334767680398</v>
      </c>
      <c r="K13" s="10" t="s">
        <v>178</v>
      </c>
      <c r="L13" s="18">
        <v>69.868189600904699</v>
      </c>
      <c r="M13" s="10" t="s">
        <v>159</v>
      </c>
      <c r="N13" s="18">
        <v>163.35970671430201</v>
      </c>
      <c r="O13" s="10" t="s">
        <v>159</v>
      </c>
      <c r="P13" s="18">
        <v>134.16332197331701</v>
      </c>
      <c r="Q13" s="10" t="s">
        <v>159</v>
      </c>
      <c r="R13" s="18">
        <v>144.729887449475</v>
      </c>
      <c r="S13" s="10" t="s">
        <v>178</v>
      </c>
    </row>
    <row r="14" spans="1:19" x14ac:dyDescent="0.2">
      <c r="A14" s="12" t="s">
        <v>180</v>
      </c>
      <c r="B14" s="18">
        <v>99.882500484635997</v>
      </c>
      <c r="C14" s="10" t="s">
        <v>178</v>
      </c>
      <c r="D14" s="18">
        <v>170.15036719767599</v>
      </c>
      <c r="E14" s="10" t="s">
        <v>159</v>
      </c>
      <c r="F14" s="18">
        <v>747.46527777777806</v>
      </c>
      <c r="G14" s="10" t="s">
        <v>159</v>
      </c>
      <c r="H14" s="18">
        <v>106.734548390097</v>
      </c>
      <c r="I14" s="10" t="s">
        <v>178</v>
      </c>
      <c r="J14" s="18">
        <v>97.987362420067498</v>
      </c>
      <c r="K14" s="10" t="s">
        <v>178</v>
      </c>
      <c r="L14" s="18">
        <v>75.629931765333794</v>
      </c>
      <c r="M14" s="10" t="s">
        <v>159</v>
      </c>
      <c r="N14" s="18">
        <v>165.88969594212401</v>
      </c>
      <c r="O14" s="10" t="s">
        <v>159</v>
      </c>
      <c r="P14" s="18">
        <v>149.299776848135</v>
      </c>
      <c r="Q14" s="10" t="s">
        <v>159</v>
      </c>
      <c r="R14" s="18">
        <v>151.29541367288101</v>
      </c>
      <c r="S14" s="10" t="s">
        <v>178</v>
      </c>
    </row>
    <row r="15" spans="1:19" x14ac:dyDescent="0.2">
      <c r="A15" s="12" t="s">
        <v>181</v>
      </c>
      <c r="B15" s="18">
        <v>105.326380736575</v>
      </c>
      <c r="C15" s="10" t="s">
        <v>178</v>
      </c>
      <c r="D15" s="18">
        <v>165.96638532550901</v>
      </c>
      <c r="E15" s="10" t="s">
        <v>159</v>
      </c>
      <c r="F15" s="18">
        <v>906.447917446617</v>
      </c>
      <c r="G15" s="10" t="s">
        <v>159</v>
      </c>
      <c r="H15" s="18">
        <v>106.612569166466</v>
      </c>
      <c r="I15" s="10" t="s">
        <v>178</v>
      </c>
      <c r="J15" s="18">
        <v>90.7421787242627</v>
      </c>
      <c r="K15" s="10" t="s">
        <v>178</v>
      </c>
      <c r="L15" s="18">
        <v>144.28027155084001</v>
      </c>
      <c r="M15" s="10" t="s">
        <v>159</v>
      </c>
      <c r="N15" s="18">
        <v>165.58380819749399</v>
      </c>
      <c r="O15" s="10" t="s">
        <v>159</v>
      </c>
      <c r="P15" s="18">
        <v>158.522253462717</v>
      </c>
      <c r="Q15" s="10" t="s">
        <v>159</v>
      </c>
      <c r="R15" s="18">
        <v>153.34711932661699</v>
      </c>
      <c r="S15" s="10" t="s">
        <v>178</v>
      </c>
    </row>
    <row r="16" spans="1:19" x14ac:dyDescent="0.2">
      <c r="A16" s="12" t="s">
        <v>182</v>
      </c>
      <c r="B16" s="18">
        <v>105.51091073521501</v>
      </c>
      <c r="C16" s="10" t="s">
        <v>178</v>
      </c>
      <c r="D16" s="18">
        <v>167.51896050811101</v>
      </c>
      <c r="E16" s="10" t="s">
        <v>159</v>
      </c>
      <c r="F16" s="18">
        <v>1326.4880101582901</v>
      </c>
      <c r="G16" s="10" t="s">
        <v>159</v>
      </c>
      <c r="H16" s="18">
        <v>111.291555886217</v>
      </c>
      <c r="I16" s="10" t="s">
        <v>178</v>
      </c>
      <c r="J16" s="18">
        <v>95.195075622660397</v>
      </c>
      <c r="K16" s="10" t="s">
        <v>178</v>
      </c>
      <c r="L16" s="18">
        <v>168.500077505706</v>
      </c>
      <c r="M16" s="10" t="s">
        <v>159</v>
      </c>
      <c r="N16" s="18">
        <v>174.116785555794</v>
      </c>
      <c r="O16" s="10" t="s">
        <v>159</v>
      </c>
      <c r="P16" s="18">
        <v>169.59785340992701</v>
      </c>
      <c r="Q16" s="10" t="s">
        <v>159</v>
      </c>
      <c r="R16" s="18">
        <v>162.915451182596</v>
      </c>
      <c r="S16" s="10" t="s">
        <v>178</v>
      </c>
    </row>
    <row r="17" spans="1:19" x14ac:dyDescent="0.2">
      <c r="A17" s="12" t="s">
        <v>183</v>
      </c>
      <c r="B17" s="18">
        <v>102.815718020259</v>
      </c>
      <c r="C17" s="10" t="s">
        <v>178</v>
      </c>
      <c r="D17" s="18">
        <v>159.60127749940901</v>
      </c>
      <c r="E17" s="10" t="s">
        <v>159</v>
      </c>
      <c r="F17" s="18">
        <v>1509.86713906112</v>
      </c>
      <c r="G17" s="10" t="s">
        <v>159</v>
      </c>
      <c r="H17" s="18">
        <v>108.857021789859</v>
      </c>
      <c r="I17" s="10" t="s">
        <v>178</v>
      </c>
      <c r="J17" s="18">
        <v>82.253463898256896</v>
      </c>
      <c r="K17" s="10" t="s">
        <v>178</v>
      </c>
      <c r="L17" s="18">
        <v>204.985732602159</v>
      </c>
      <c r="M17" s="10" t="s">
        <v>159</v>
      </c>
      <c r="N17" s="18">
        <v>171.875588333238</v>
      </c>
      <c r="O17" s="10" t="s">
        <v>178</v>
      </c>
      <c r="P17" s="18">
        <v>170.26061457445701</v>
      </c>
      <c r="Q17" s="10" t="s">
        <v>159</v>
      </c>
      <c r="R17" s="18">
        <v>161.04044794834601</v>
      </c>
      <c r="S17" s="10" t="s">
        <v>178</v>
      </c>
    </row>
    <row r="18" spans="1:19" x14ac:dyDescent="0.2">
      <c r="A18" s="12" t="s">
        <v>185</v>
      </c>
      <c r="B18" s="18">
        <v>102.544545124514</v>
      </c>
      <c r="C18" s="10" t="s">
        <v>178</v>
      </c>
      <c r="D18" s="18">
        <v>168.30236900396599</v>
      </c>
      <c r="E18" s="10" t="s">
        <v>159</v>
      </c>
      <c r="F18" s="18">
        <v>1743.95682692846</v>
      </c>
      <c r="G18" s="10" t="s">
        <v>159</v>
      </c>
      <c r="H18" s="18">
        <v>114.12407226571599</v>
      </c>
      <c r="I18" s="10" t="s">
        <v>178</v>
      </c>
      <c r="J18" s="18">
        <v>97.047224852857994</v>
      </c>
      <c r="K18" s="10" t="s">
        <v>178</v>
      </c>
      <c r="L18" s="18">
        <v>263.71522849381898</v>
      </c>
      <c r="M18" s="10" t="s">
        <v>159</v>
      </c>
      <c r="N18" s="18">
        <v>178.472491497579</v>
      </c>
      <c r="O18" s="10" t="s">
        <v>159</v>
      </c>
      <c r="P18" s="18">
        <v>170.59203917040401</v>
      </c>
      <c r="Q18" s="10" t="s">
        <v>159</v>
      </c>
      <c r="R18" s="18">
        <v>171.53978506031899</v>
      </c>
      <c r="S18" s="10" t="s">
        <v>178</v>
      </c>
    </row>
    <row r="19" spans="1:19" x14ac:dyDescent="0.2">
      <c r="A19" s="12" t="s">
        <v>186</v>
      </c>
      <c r="B19" s="18">
        <v>97.834958893100506</v>
      </c>
      <c r="C19" s="10" t="s">
        <v>178</v>
      </c>
      <c r="D19" s="18">
        <v>172.22718178971101</v>
      </c>
      <c r="E19" s="10" t="s">
        <v>159</v>
      </c>
      <c r="F19" s="18">
        <v>2034.4357838795399</v>
      </c>
      <c r="G19" s="10" t="s">
        <v>159</v>
      </c>
      <c r="H19" s="18">
        <v>110.429712857192</v>
      </c>
      <c r="I19" s="10" t="s">
        <v>178</v>
      </c>
      <c r="J19" s="18">
        <v>112.946754237231</v>
      </c>
      <c r="K19" s="10" t="s">
        <v>178</v>
      </c>
      <c r="L19" s="18">
        <v>242.52789231376099</v>
      </c>
      <c r="M19" s="10" t="s">
        <v>159</v>
      </c>
      <c r="N19" s="18">
        <v>180.75302776691001</v>
      </c>
      <c r="O19" s="10" t="s">
        <v>159</v>
      </c>
      <c r="P19" s="18">
        <v>156.75034910926701</v>
      </c>
      <c r="Q19" s="10" t="s">
        <v>159</v>
      </c>
      <c r="R19" s="18">
        <v>174.82103465500001</v>
      </c>
      <c r="S19" s="10" t="s">
        <v>178</v>
      </c>
    </row>
    <row r="20" spans="1:19" x14ac:dyDescent="0.2">
      <c r="A20" s="12" t="s">
        <v>187</v>
      </c>
      <c r="B20" s="18">
        <v>88.826447732361601</v>
      </c>
      <c r="C20" s="10" t="s">
        <v>178</v>
      </c>
      <c r="D20" s="18">
        <v>174.43713711999001</v>
      </c>
      <c r="E20" s="10" t="s">
        <v>159</v>
      </c>
      <c r="F20" s="18">
        <v>2260.0683217985902</v>
      </c>
      <c r="G20" s="10" t="s">
        <v>159</v>
      </c>
      <c r="H20" s="18">
        <v>108.735155299094</v>
      </c>
      <c r="I20" s="10" t="s">
        <v>178</v>
      </c>
      <c r="J20" s="18">
        <v>106.05496806629399</v>
      </c>
      <c r="K20" s="10" t="s">
        <v>178</v>
      </c>
      <c r="L20" s="18">
        <v>259.78894310059599</v>
      </c>
      <c r="M20" s="10" t="s">
        <v>159</v>
      </c>
      <c r="N20" s="18">
        <v>175.520167763578</v>
      </c>
      <c r="O20" s="10" t="s">
        <v>178</v>
      </c>
      <c r="P20" s="18">
        <v>163.04717240775599</v>
      </c>
      <c r="Q20" s="10" t="s">
        <v>159</v>
      </c>
      <c r="R20" s="18">
        <v>176.44571279509699</v>
      </c>
      <c r="S20" s="10" t="s">
        <v>178</v>
      </c>
    </row>
    <row r="21" spans="1:19" x14ac:dyDescent="0.2">
      <c r="A21" s="12" t="s">
        <v>188</v>
      </c>
      <c r="B21" s="18">
        <v>85.327958921517904</v>
      </c>
      <c r="C21" s="10" t="s">
        <v>178</v>
      </c>
      <c r="D21" s="18">
        <v>185.161878947069</v>
      </c>
      <c r="E21" s="10" t="s">
        <v>159</v>
      </c>
      <c r="F21" s="18">
        <v>2873.96340971886</v>
      </c>
      <c r="G21" s="10" t="s">
        <v>159</v>
      </c>
      <c r="H21" s="18">
        <v>109.34754621462901</v>
      </c>
      <c r="I21" s="10" t="s">
        <v>178</v>
      </c>
      <c r="J21" s="18">
        <v>107.391624487619</v>
      </c>
      <c r="K21" s="10" t="s">
        <v>178</v>
      </c>
      <c r="L21" s="18">
        <v>250.24516246436301</v>
      </c>
      <c r="M21" s="10" t="s">
        <v>159</v>
      </c>
      <c r="N21" s="18">
        <v>175.691826758849</v>
      </c>
      <c r="O21" s="10" t="s">
        <v>178</v>
      </c>
      <c r="P21" s="18">
        <v>174.31376811259099</v>
      </c>
      <c r="Q21" s="10" t="s">
        <v>159</v>
      </c>
      <c r="R21" s="18">
        <v>187.10705969636101</v>
      </c>
      <c r="S21" s="10" t="s">
        <v>178</v>
      </c>
    </row>
    <row r="22" spans="1:19" x14ac:dyDescent="0.2">
      <c r="A22" s="12" t="s">
        <v>189</v>
      </c>
      <c r="B22" s="18">
        <v>81.406604674066699</v>
      </c>
      <c r="C22" s="10" t="s">
        <v>178</v>
      </c>
      <c r="D22" s="18">
        <v>188.43796676773999</v>
      </c>
      <c r="E22" s="10" t="s">
        <v>159</v>
      </c>
      <c r="F22" s="18">
        <v>3470.18811102881</v>
      </c>
      <c r="G22" s="10" t="s">
        <v>159</v>
      </c>
      <c r="H22" s="18">
        <v>107.513764133352</v>
      </c>
      <c r="I22" s="10" t="s">
        <v>178</v>
      </c>
      <c r="J22" s="18">
        <v>83.570841064289695</v>
      </c>
      <c r="K22" s="10" t="s">
        <v>178</v>
      </c>
      <c r="L22" s="18">
        <v>103.689417677028</v>
      </c>
      <c r="M22" s="10" t="s">
        <v>159</v>
      </c>
      <c r="N22" s="18">
        <v>173.62716647843601</v>
      </c>
      <c r="O22" s="10" t="s">
        <v>178</v>
      </c>
      <c r="P22" s="18">
        <v>179.07560612893201</v>
      </c>
      <c r="Q22" s="10" t="s">
        <v>159</v>
      </c>
      <c r="R22" s="18">
        <v>188.853707244937</v>
      </c>
      <c r="S22" s="10" t="s">
        <v>178</v>
      </c>
    </row>
    <row r="23" spans="1:19" x14ac:dyDescent="0.2">
      <c r="A23" s="12" t="s">
        <v>190</v>
      </c>
      <c r="B23" s="18">
        <v>76.338769488416602</v>
      </c>
      <c r="C23" s="10" t="s">
        <v>178</v>
      </c>
      <c r="D23" s="18">
        <v>193.81334952468799</v>
      </c>
      <c r="E23" s="10" t="s">
        <v>159</v>
      </c>
      <c r="F23" s="18">
        <v>3985.6414562553</v>
      </c>
      <c r="G23" s="10" t="s">
        <v>159</v>
      </c>
      <c r="H23" s="18">
        <v>102.51412859997799</v>
      </c>
      <c r="I23" s="10" t="s">
        <v>178</v>
      </c>
      <c r="J23" s="18">
        <v>93.391316800291506</v>
      </c>
      <c r="K23" s="10" t="s">
        <v>178</v>
      </c>
      <c r="L23" s="18">
        <v>111.805802665277</v>
      </c>
      <c r="M23" s="10" t="s">
        <v>159</v>
      </c>
      <c r="N23" s="18">
        <v>172.36284936118</v>
      </c>
      <c r="O23" s="10" t="s">
        <v>178</v>
      </c>
      <c r="P23" s="18">
        <v>184.379088289945</v>
      </c>
      <c r="Q23" s="10" t="s">
        <v>159</v>
      </c>
      <c r="R23" s="18">
        <v>195.926122484318</v>
      </c>
      <c r="S23" s="10" t="s">
        <v>178</v>
      </c>
    </row>
    <row r="24" spans="1:19" x14ac:dyDescent="0.2">
      <c r="A24" s="12" t="s">
        <v>191</v>
      </c>
      <c r="B24" s="18">
        <v>73.152530390212306</v>
      </c>
      <c r="C24" s="10" t="s">
        <v>178</v>
      </c>
      <c r="D24" s="18">
        <v>197.19171805796401</v>
      </c>
      <c r="E24" s="10" t="s">
        <v>159</v>
      </c>
      <c r="F24" s="18">
        <v>5168.8058909950896</v>
      </c>
      <c r="G24" s="10" t="s">
        <v>159</v>
      </c>
      <c r="H24" s="18">
        <v>99.470510346873098</v>
      </c>
      <c r="I24" s="10" t="s">
        <v>178</v>
      </c>
      <c r="J24" s="18">
        <v>91.619020376508004</v>
      </c>
      <c r="K24" s="10" t="s">
        <v>178</v>
      </c>
      <c r="L24" s="18">
        <v>115.89735667012199</v>
      </c>
      <c r="M24" s="10" t="s">
        <v>159</v>
      </c>
      <c r="N24" s="18">
        <v>172.507593200912</v>
      </c>
      <c r="O24" s="10" t="s">
        <v>178</v>
      </c>
      <c r="P24" s="18">
        <v>181.404764269748</v>
      </c>
      <c r="Q24" s="10" t="s">
        <v>159</v>
      </c>
      <c r="R24" s="18">
        <v>207.573257331853</v>
      </c>
      <c r="S24" s="10" t="s">
        <v>178</v>
      </c>
    </row>
    <row r="25" spans="1:19" x14ac:dyDescent="0.2">
      <c r="A25" s="12" t="s">
        <v>193</v>
      </c>
      <c r="B25" s="18">
        <v>63.607433624334099</v>
      </c>
      <c r="C25" s="10" t="s">
        <v>178</v>
      </c>
      <c r="D25" s="18">
        <v>194.824875347339</v>
      </c>
      <c r="E25" s="10" t="s">
        <v>178</v>
      </c>
      <c r="F25" s="18">
        <v>6593.00825826442</v>
      </c>
      <c r="G25" s="10" t="s">
        <v>159</v>
      </c>
      <c r="H25" s="18">
        <v>94.502968665415906</v>
      </c>
      <c r="I25" s="10" t="s">
        <v>178</v>
      </c>
      <c r="J25" s="18">
        <v>88.070417598887403</v>
      </c>
      <c r="K25" s="10" t="s">
        <v>178</v>
      </c>
      <c r="L25" s="18">
        <v>120.68971923032601</v>
      </c>
      <c r="M25" s="10" t="s">
        <v>159</v>
      </c>
      <c r="N25" s="18">
        <v>162.800120142575</v>
      </c>
      <c r="O25" s="10" t="s">
        <v>178</v>
      </c>
      <c r="P25" s="18">
        <v>175.80776412846501</v>
      </c>
      <c r="Q25" s="10" t="s">
        <v>159</v>
      </c>
      <c r="R25" s="18">
        <v>216.06640399278601</v>
      </c>
      <c r="S25" s="10" t="s">
        <v>178</v>
      </c>
    </row>
    <row r="26" spans="1:19" x14ac:dyDescent="0.2">
      <c r="A26" s="12" t="s">
        <v>194</v>
      </c>
      <c r="B26" s="18">
        <v>55.500573385487797</v>
      </c>
      <c r="C26" s="10" t="s">
        <v>178</v>
      </c>
      <c r="D26" s="18">
        <v>186.273996801995</v>
      </c>
      <c r="E26" s="10" t="s">
        <v>178</v>
      </c>
      <c r="F26" s="18">
        <v>8760.1328429757905</v>
      </c>
      <c r="G26" s="10" t="s">
        <v>159</v>
      </c>
      <c r="H26" s="18">
        <v>91.397683237656096</v>
      </c>
      <c r="I26" s="10" t="s">
        <v>178</v>
      </c>
      <c r="J26" s="18">
        <v>87.053026308382002</v>
      </c>
      <c r="K26" s="10" t="s">
        <v>178</v>
      </c>
      <c r="L26" s="18">
        <v>107.70570330164</v>
      </c>
      <c r="M26" s="10" t="s">
        <v>159</v>
      </c>
      <c r="N26" s="18">
        <v>161.35291297759599</v>
      </c>
      <c r="O26" s="10" t="s">
        <v>178</v>
      </c>
      <c r="P26" s="18">
        <v>167.576259416243</v>
      </c>
      <c r="Q26" s="10" t="s">
        <v>159</v>
      </c>
      <c r="R26" s="18">
        <v>231.33082934712999</v>
      </c>
      <c r="S26" s="10" t="s">
        <v>178</v>
      </c>
    </row>
    <row r="27" spans="1:19" x14ac:dyDescent="0.2">
      <c r="A27" s="12" t="s">
        <v>196</v>
      </c>
      <c r="B27" s="18">
        <v>49.0571686953121</v>
      </c>
      <c r="C27" s="10" t="s">
        <v>178</v>
      </c>
      <c r="D27" s="18">
        <v>191.086470618145</v>
      </c>
      <c r="E27" s="10" t="s">
        <v>178</v>
      </c>
      <c r="F27" s="18">
        <v>10876.0858359784</v>
      </c>
      <c r="G27" s="10" t="s">
        <v>184</v>
      </c>
      <c r="H27" s="18">
        <v>89.534296437940995</v>
      </c>
      <c r="I27" s="10" t="s">
        <v>178</v>
      </c>
      <c r="J27" s="18">
        <v>160.26733478471701</v>
      </c>
      <c r="K27" s="10" t="s">
        <v>177</v>
      </c>
      <c r="L27" s="18">
        <v>109.695773069845</v>
      </c>
      <c r="M27" s="10" t="s">
        <v>159</v>
      </c>
      <c r="N27" s="18">
        <v>161.950237769795</v>
      </c>
      <c r="O27" s="10" t="s">
        <v>178</v>
      </c>
      <c r="P27" s="18">
        <v>168.278333421139</v>
      </c>
      <c r="Q27" s="10" t="s">
        <v>159</v>
      </c>
      <c r="R27" s="18">
        <v>256.95870079800102</v>
      </c>
      <c r="S27" s="10" t="s">
        <v>178</v>
      </c>
    </row>
    <row r="28" spans="1:19" x14ac:dyDescent="0.2">
      <c r="A28" s="12" t="s">
        <v>197</v>
      </c>
      <c r="B28" s="18">
        <v>50.316038311643801</v>
      </c>
      <c r="C28" s="10" t="s">
        <v>178</v>
      </c>
      <c r="D28" s="18">
        <v>186.37542914082599</v>
      </c>
      <c r="E28" s="10" t="s">
        <v>178</v>
      </c>
      <c r="F28" s="18">
        <v>11566.9535769719</v>
      </c>
      <c r="G28" s="10" t="s">
        <v>159</v>
      </c>
      <c r="H28" s="18">
        <v>84.647892592228501</v>
      </c>
      <c r="I28" s="10" t="s">
        <v>178</v>
      </c>
      <c r="J28" s="18">
        <v>171.862159960648</v>
      </c>
      <c r="K28" s="10" t="s">
        <v>159</v>
      </c>
      <c r="L28" s="18">
        <v>99.077168887180505</v>
      </c>
      <c r="M28" s="10" t="s">
        <v>159</v>
      </c>
      <c r="N28" s="18">
        <v>155.17203772863999</v>
      </c>
      <c r="O28" s="10" t="s">
        <v>437</v>
      </c>
      <c r="P28" s="18">
        <v>157.920440211574</v>
      </c>
      <c r="Q28" s="10" t="s">
        <v>159</v>
      </c>
      <c r="R28" s="18">
        <v>256.97231438183002</v>
      </c>
      <c r="S28" s="10" t="s">
        <v>178</v>
      </c>
    </row>
    <row r="29" spans="1:19" x14ac:dyDescent="0.2">
      <c r="A29" s="12" t="s">
        <v>198</v>
      </c>
      <c r="B29" s="18">
        <v>232.900275538172</v>
      </c>
      <c r="C29" s="10" t="s">
        <v>159</v>
      </c>
      <c r="D29" s="18">
        <v>336.64062781020903</v>
      </c>
      <c r="E29" s="10" t="s">
        <v>195</v>
      </c>
      <c r="F29" s="18">
        <v>128.520896996928</v>
      </c>
      <c r="G29" s="10" t="s">
        <v>228</v>
      </c>
      <c r="H29" s="18">
        <v>205.40913852646801</v>
      </c>
      <c r="I29" s="10" t="s">
        <v>438</v>
      </c>
      <c r="J29" s="18">
        <v>166.52947171245901</v>
      </c>
      <c r="K29" s="10" t="s">
        <v>159</v>
      </c>
      <c r="L29" s="18">
        <v>84.515773915005596</v>
      </c>
      <c r="M29" s="10" t="s">
        <v>159</v>
      </c>
      <c r="N29" s="18">
        <v>138.993696993979</v>
      </c>
      <c r="O29" s="10" t="s">
        <v>230</v>
      </c>
      <c r="P29" s="18">
        <v>259.75074830299798</v>
      </c>
      <c r="Q29" s="10" t="s">
        <v>159</v>
      </c>
      <c r="R29" s="18">
        <v>229.79001545402301</v>
      </c>
      <c r="S29" s="10" t="s">
        <v>439</v>
      </c>
    </row>
    <row r="30" spans="1:19" x14ac:dyDescent="0.2">
      <c r="A30" s="12" t="s">
        <v>199</v>
      </c>
      <c r="B30" s="18">
        <v>289.98976091231799</v>
      </c>
      <c r="C30" s="10" t="s">
        <v>159</v>
      </c>
      <c r="D30" s="18">
        <v>423.25704160278701</v>
      </c>
      <c r="E30" s="10" t="s">
        <v>258</v>
      </c>
      <c r="F30" s="18">
        <v>468.078011131766</v>
      </c>
      <c r="G30" s="10" t="s">
        <v>159</v>
      </c>
      <c r="H30" s="18">
        <v>253.847707090472</v>
      </c>
      <c r="I30" s="10" t="s">
        <v>439</v>
      </c>
      <c r="J30" s="18">
        <v>223.95356074635501</v>
      </c>
      <c r="K30" s="10" t="s">
        <v>159</v>
      </c>
      <c r="L30" s="18">
        <v>223.024016236329</v>
      </c>
      <c r="M30" s="10" t="s">
        <v>259</v>
      </c>
      <c r="N30" s="18">
        <v>143.33839145290401</v>
      </c>
      <c r="O30" s="10" t="s">
        <v>260</v>
      </c>
      <c r="P30" s="18">
        <v>364.828585593578</v>
      </c>
      <c r="Q30" s="10" t="s">
        <v>261</v>
      </c>
      <c r="R30" s="18">
        <v>290.334934790744</v>
      </c>
      <c r="S30" s="10" t="s">
        <v>439</v>
      </c>
    </row>
    <row r="31" spans="1:19" x14ac:dyDescent="0.2">
      <c r="A31" s="12" t="s">
        <v>200</v>
      </c>
      <c r="B31" s="18">
        <v>340.26175059380398</v>
      </c>
      <c r="C31" s="10" t="s">
        <v>159</v>
      </c>
      <c r="D31" s="18">
        <v>496.26252080914298</v>
      </c>
      <c r="E31" s="10" t="s">
        <v>159</v>
      </c>
      <c r="F31" s="18">
        <v>271.59706333845003</v>
      </c>
      <c r="G31" s="10" t="s">
        <v>159</v>
      </c>
      <c r="H31" s="18">
        <v>263.35285269092901</v>
      </c>
      <c r="I31" s="10" t="s">
        <v>159</v>
      </c>
      <c r="J31" s="18">
        <v>233.02538325810801</v>
      </c>
      <c r="K31" s="10" t="s">
        <v>159</v>
      </c>
      <c r="L31" s="18">
        <v>230.20004673643001</v>
      </c>
      <c r="M31" s="10" t="s">
        <v>159</v>
      </c>
      <c r="N31" s="18">
        <v>504.82115887917001</v>
      </c>
      <c r="O31" s="10" t="s">
        <v>262</v>
      </c>
      <c r="P31" s="18">
        <v>377.58708492388098</v>
      </c>
      <c r="Q31" s="10" t="s">
        <v>159</v>
      </c>
      <c r="R31" s="18">
        <v>409.134301479187</v>
      </c>
      <c r="S31" s="10" t="s">
        <v>159</v>
      </c>
    </row>
    <row r="32" spans="1:19" x14ac:dyDescent="0.2">
      <c r="A32" s="15" t="s">
        <v>201</v>
      </c>
      <c r="B32" s="19">
        <v>332.64214056026498</v>
      </c>
      <c r="C32" s="14" t="s">
        <v>159</v>
      </c>
      <c r="D32" s="19">
        <v>439.56409554715901</v>
      </c>
      <c r="E32" s="14" t="s">
        <v>263</v>
      </c>
      <c r="F32" s="19">
        <v>337.51792598760898</v>
      </c>
      <c r="G32" s="14" t="s">
        <v>159</v>
      </c>
      <c r="H32" s="19">
        <v>318.780816112053</v>
      </c>
      <c r="I32" s="14" t="s">
        <v>159</v>
      </c>
      <c r="J32" s="19">
        <v>333.58412252805698</v>
      </c>
      <c r="K32" s="14" t="s">
        <v>159</v>
      </c>
      <c r="L32" s="19">
        <v>232.311500758931</v>
      </c>
      <c r="M32" s="14" t="s">
        <v>159</v>
      </c>
      <c r="N32" s="19">
        <v>490.01200051903101</v>
      </c>
      <c r="O32" s="14" t="s">
        <v>440</v>
      </c>
      <c r="P32" s="19">
        <v>392.13517060457099</v>
      </c>
      <c r="Q32" s="14" t="s">
        <v>159</v>
      </c>
      <c r="R32" s="19">
        <v>407.91779870725702</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6'!A2", "&lt;&lt;&lt; Previous table")</f>
        <v>&lt;&lt;&lt; Previous table</v>
      </c>
    </row>
    <row r="57" spans="1:2" x14ac:dyDescent="0.2">
      <c r="A57" s="17" t="str">
        <f>HYPERLINK("#'WAGERING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HYPERLINK("#'INDEX'!B118", "Link to index")</f>
        <v>Link to index</v>
      </c>
    </row>
    <row r="2" spans="1:19" ht="15.75" customHeight="1" x14ac:dyDescent="0.2">
      <c r="A2" s="25" t="s">
        <v>455</v>
      </c>
      <c r="B2" s="24"/>
      <c r="C2" s="24"/>
      <c r="D2" s="24"/>
      <c r="E2" s="24"/>
      <c r="F2" s="24"/>
      <c r="G2" s="24"/>
      <c r="H2" s="24"/>
      <c r="I2" s="24"/>
      <c r="J2" s="24"/>
      <c r="K2" s="24"/>
      <c r="L2" s="24"/>
      <c r="M2" s="24"/>
      <c r="N2" s="24"/>
      <c r="O2" s="24"/>
      <c r="P2" s="24"/>
      <c r="Q2" s="24"/>
      <c r="R2" s="24"/>
      <c r="S2" s="24"/>
    </row>
    <row r="3" spans="1:19" ht="15.75" customHeight="1" x14ac:dyDescent="0.2">
      <c r="A3" s="25" t="s">
        <v>136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161.450698940709</v>
      </c>
      <c r="C7" s="10" t="s">
        <v>159</v>
      </c>
      <c r="D7" s="18">
        <v>264.01036444533997</v>
      </c>
      <c r="E7" s="10" t="s">
        <v>159</v>
      </c>
      <c r="F7" s="18">
        <v>429.84360353136901</v>
      </c>
      <c r="G7" s="10" t="s">
        <v>159</v>
      </c>
      <c r="H7" s="18">
        <v>207.34996917252801</v>
      </c>
      <c r="I7" s="10" t="s">
        <v>178</v>
      </c>
      <c r="J7" s="18">
        <v>182.07113728343899</v>
      </c>
      <c r="K7" s="10" t="s">
        <v>178</v>
      </c>
      <c r="L7" s="18">
        <v>178.89486882089199</v>
      </c>
      <c r="M7" s="10" t="s">
        <v>159</v>
      </c>
      <c r="N7" s="18">
        <v>248.03930986911399</v>
      </c>
      <c r="O7" s="10" t="s">
        <v>159</v>
      </c>
      <c r="P7" s="18">
        <v>217.58244950496999</v>
      </c>
      <c r="Q7" s="10" t="s">
        <v>159</v>
      </c>
      <c r="R7" s="18">
        <v>236.33707645262899</v>
      </c>
      <c r="S7" s="10" t="s">
        <v>178</v>
      </c>
    </row>
    <row r="8" spans="1:19" x14ac:dyDescent="0.2">
      <c r="A8" s="12" t="s">
        <v>171</v>
      </c>
      <c r="B8" s="18">
        <v>174.35817985811201</v>
      </c>
      <c r="C8" s="10" t="s">
        <v>159</v>
      </c>
      <c r="D8" s="18">
        <v>275.146843433024</v>
      </c>
      <c r="E8" s="10" t="s">
        <v>159</v>
      </c>
      <c r="F8" s="18">
        <v>417.17442253829603</v>
      </c>
      <c r="G8" s="10" t="s">
        <v>159</v>
      </c>
      <c r="H8" s="18">
        <v>208.15875334276399</v>
      </c>
      <c r="I8" s="10" t="s">
        <v>178</v>
      </c>
      <c r="J8" s="18">
        <v>184.02661059362501</v>
      </c>
      <c r="K8" s="10" t="s">
        <v>178</v>
      </c>
      <c r="L8" s="18">
        <v>164.44650493813299</v>
      </c>
      <c r="M8" s="10" t="s">
        <v>159</v>
      </c>
      <c r="N8" s="18">
        <v>255.42896995244499</v>
      </c>
      <c r="O8" s="10" t="s">
        <v>159</v>
      </c>
      <c r="P8" s="18">
        <v>222.48612074098</v>
      </c>
      <c r="Q8" s="10" t="s">
        <v>159</v>
      </c>
      <c r="R8" s="18">
        <v>242.500484594765</v>
      </c>
      <c r="S8" s="10" t="s">
        <v>178</v>
      </c>
    </row>
    <row r="9" spans="1:19" x14ac:dyDescent="0.2">
      <c r="A9" s="12" t="s">
        <v>172</v>
      </c>
      <c r="B9" s="18">
        <v>155.21964923413199</v>
      </c>
      <c r="C9" s="10" t="s">
        <v>159</v>
      </c>
      <c r="D9" s="18">
        <v>272.47602655590498</v>
      </c>
      <c r="E9" s="10" t="s">
        <v>159</v>
      </c>
      <c r="F9" s="18">
        <v>540.82720445453197</v>
      </c>
      <c r="G9" s="10" t="s">
        <v>159</v>
      </c>
      <c r="H9" s="18">
        <v>185.685220004136</v>
      </c>
      <c r="I9" s="10" t="s">
        <v>178</v>
      </c>
      <c r="J9" s="18">
        <v>178.31779971412601</v>
      </c>
      <c r="K9" s="10" t="s">
        <v>178</v>
      </c>
      <c r="L9" s="18">
        <v>153.490260003976</v>
      </c>
      <c r="M9" s="10" t="s">
        <v>159</v>
      </c>
      <c r="N9" s="18">
        <v>249.19576295156699</v>
      </c>
      <c r="O9" s="10" t="s">
        <v>159</v>
      </c>
      <c r="P9" s="18">
        <v>220.00574216527801</v>
      </c>
      <c r="Q9" s="10" t="s">
        <v>159</v>
      </c>
      <c r="R9" s="18">
        <v>235.88156089340799</v>
      </c>
      <c r="S9" s="10" t="s">
        <v>178</v>
      </c>
    </row>
    <row r="10" spans="1:19" x14ac:dyDescent="0.2">
      <c r="A10" s="12" t="s">
        <v>173</v>
      </c>
      <c r="B10" s="18">
        <v>172.55083161671899</v>
      </c>
      <c r="C10" s="10" t="s">
        <v>159</v>
      </c>
      <c r="D10" s="18">
        <v>255.346609366428</v>
      </c>
      <c r="E10" s="10" t="s">
        <v>178</v>
      </c>
      <c r="F10" s="18">
        <v>572.39618702330802</v>
      </c>
      <c r="G10" s="10" t="s">
        <v>159</v>
      </c>
      <c r="H10" s="18">
        <v>167.76567157854299</v>
      </c>
      <c r="I10" s="10" t="s">
        <v>178</v>
      </c>
      <c r="J10" s="18">
        <v>172.226250188623</v>
      </c>
      <c r="K10" s="10" t="s">
        <v>178</v>
      </c>
      <c r="L10" s="18">
        <v>147.56342575452001</v>
      </c>
      <c r="M10" s="10" t="s">
        <v>159</v>
      </c>
      <c r="N10" s="18">
        <v>257.60856445236499</v>
      </c>
      <c r="O10" s="10" t="s">
        <v>159</v>
      </c>
      <c r="P10" s="18">
        <v>209.80408209193899</v>
      </c>
      <c r="Q10" s="10" t="s">
        <v>159</v>
      </c>
      <c r="R10" s="18">
        <v>227.86438313983999</v>
      </c>
      <c r="S10" s="10" t="s">
        <v>178</v>
      </c>
    </row>
    <row r="11" spans="1:19" x14ac:dyDescent="0.2">
      <c r="A11" s="12" t="s">
        <v>174</v>
      </c>
      <c r="B11" s="18">
        <v>158.61781289550501</v>
      </c>
      <c r="C11" s="10" t="s">
        <v>159</v>
      </c>
      <c r="D11" s="18">
        <v>261.400753075414</v>
      </c>
      <c r="E11" s="10" t="s">
        <v>178</v>
      </c>
      <c r="F11" s="18">
        <v>1009.46506789297</v>
      </c>
      <c r="G11" s="10" t="s">
        <v>159</v>
      </c>
      <c r="H11" s="18">
        <v>165.27446881397299</v>
      </c>
      <c r="I11" s="10" t="s">
        <v>178</v>
      </c>
      <c r="J11" s="18">
        <v>148.88586136003499</v>
      </c>
      <c r="K11" s="10" t="s">
        <v>178</v>
      </c>
      <c r="L11" s="18">
        <v>136.666721785086</v>
      </c>
      <c r="M11" s="10" t="s">
        <v>159</v>
      </c>
      <c r="N11" s="18">
        <v>262.73376169628102</v>
      </c>
      <c r="O11" s="10" t="s">
        <v>159</v>
      </c>
      <c r="P11" s="18">
        <v>208.64484364455799</v>
      </c>
      <c r="Q11" s="10" t="s">
        <v>159</v>
      </c>
      <c r="R11" s="18">
        <v>232.418817169752</v>
      </c>
      <c r="S11" s="10" t="s">
        <v>178</v>
      </c>
    </row>
    <row r="12" spans="1:19" x14ac:dyDescent="0.2">
      <c r="A12" s="12" t="s">
        <v>175</v>
      </c>
      <c r="B12" s="18">
        <v>152.73724273301099</v>
      </c>
      <c r="C12" s="10" t="s">
        <v>178</v>
      </c>
      <c r="D12" s="18">
        <v>262.22959684678199</v>
      </c>
      <c r="E12" s="10" t="s">
        <v>178</v>
      </c>
      <c r="F12" s="18">
        <v>1234.54367154598</v>
      </c>
      <c r="G12" s="10" t="s">
        <v>159</v>
      </c>
      <c r="H12" s="18">
        <v>164.87639860149301</v>
      </c>
      <c r="I12" s="10" t="s">
        <v>178</v>
      </c>
      <c r="J12" s="18">
        <v>149.58201270611701</v>
      </c>
      <c r="K12" s="10" t="s">
        <v>178</v>
      </c>
      <c r="L12" s="18">
        <v>122.60143705403701</v>
      </c>
      <c r="M12" s="10" t="s">
        <v>159</v>
      </c>
      <c r="N12" s="18">
        <v>263.38885197270002</v>
      </c>
      <c r="O12" s="10" t="s">
        <v>159</v>
      </c>
      <c r="P12" s="18">
        <v>213.77405034885999</v>
      </c>
      <c r="Q12" s="10" t="s">
        <v>159</v>
      </c>
      <c r="R12" s="18">
        <v>234.81255038624801</v>
      </c>
      <c r="S12" s="10" t="s">
        <v>178</v>
      </c>
    </row>
    <row r="13" spans="1:19" x14ac:dyDescent="0.2">
      <c r="A13" s="12" t="s">
        <v>179</v>
      </c>
      <c r="B13" s="18">
        <v>161.47406939875</v>
      </c>
      <c r="C13" s="10" t="s">
        <v>178</v>
      </c>
      <c r="D13" s="18">
        <v>260.85775539524599</v>
      </c>
      <c r="E13" s="10" t="s">
        <v>159</v>
      </c>
      <c r="F13" s="18">
        <v>1315.32022000559</v>
      </c>
      <c r="G13" s="10" t="s">
        <v>159</v>
      </c>
      <c r="H13" s="18">
        <v>169.94603432789299</v>
      </c>
      <c r="I13" s="10" t="s">
        <v>178</v>
      </c>
      <c r="J13" s="18">
        <v>153.286297728075</v>
      </c>
      <c r="K13" s="10" t="s">
        <v>178</v>
      </c>
      <c r="L13" s="18">
        <v>114.902129080837</v>
      </c>
      <c r="M13" s="10" t="s">
        <v>159</v>
      </c>
      <c r="N13" s="18">
        <v>268.65413594817602</v>
      </c>
      <c r="O13" s="10" t="s">
        <v>159</v>
      </c>
      <c r="P13" s="18">
        <v>220.639055160124</v>
      </c>
      <c r="Q13" s="10" t="s">
        <v>159</v>
      </c>
      <c r="R13" s="18">
        <v>238.01636058649601</v>
      </c>
      <c r="S13" s="10" t="s">
        <v>178</v>
      </c>
    </row>
    <row r="14" spans="1:19" x14ac:dyDescent="0.2">
      <c r="A14" s="12" t="s">
        <v>180</v>
      </c>
      <c r="B14" s="18">
        <v>160.44695065624899</v>
      </c>
      <c r="C14" s="10" t="s">
        <v>178</v>
      </c>
      <c r="D14" s="18">
        <v>273.32222799235598</v>
      </c>
      <c r="E14" s="10" t="s">
        <v>159</v>
      </c>
      <c r="F14" s="18">
        <v>1200.6960574572099</v>
      </c>
      <c r="G14" s="10" t="s">
        <v>159</v>
      </c>
      <c r="H14" s="18">
        <v>171.453785555731</v>
      </c>
      <c r="I14" s="10" t="s">
        <v>178</v>
      </c>
      <c r="J14" s="18">
        <v>157.40268242050001</v>
      </c>
      <c r="K14" s="10" t="s">
        <v>178</v>
      </c>
      <c r="L14" s="18">
        <v>121.488667896881</v>
      </c>
      <c r="M14" s="10" t="s">
        <v>159</v>
      </c>
      <c r="N14" s="18">
        <v>266.47806903172398</v>
      </c>
      <c r="O14" s="10" t="s">
        <v>159</v>
      </c>
      <c r="P14" s="18">
        <v>239.82873689297</v>
      </c>
      <c r="Q14" s="10" t="s">
        <v>159</v>
      </c>
      <c r="R14" s="18">
        <v>243.034442012428</v>
      </c>
      <c r="S14" s="10" t="s">
        <v>178</v>
      </c>
    </row>
    <row r="15" spans="1:19" x14ac:dyDescent="0.2">
      <c r="A15" s="12" t="s">
        <v>181</v>
      </c>
      <c r="B15" s="18">
        <v>163.97969702353001</v>
      </c>
      <c r="C15" s="10" t="s">
        <v>178</v>
      </c>
      <c r="D15" s="18">
        <v>258.38842454706099</v>
      </c>
      <c r="E15" s="10" t="s">
        <v>159</v>
      </c>
      <c r="F15" s="18">
        <v>1411.2234164986401</v>
      </c>
      <c r="G15" s="10" t="s">
        <v>159</v>
      </c>
      <c r="H15" s="18">
        <v>165.98212782551599</v>
      </c>
      <c r="I15" s="10" t="s">
        <v>178</v>
      </c>
      <c r="J15" s="18">
        <v>141.27396071526201</v>
      </c>
      <c r="K15" s="10" t="s">
        <v>178</v>
      </c>
      <c r="L15" s="18">
        <v>224.62592040024199</v>
      </c>
      <c r="M15" s="10" t="s">
        <v>159</v>
      </c>
      <c r="N15" s="18">
        <v>257.792800914108</v>
      </c>
      <c r="O15" s="10" t="s">
        <v>159</v>
      </c>
      <c r="P15" s="18">
        <v>246.798863803329</v>
      </c>
      <c r="Q15" s="10" t="s">
        <v>159</v>
      </c>
      <c r="R15" s="18">
        <v>238.74184217437701</v>
      </c>
      <c r="S15" s="10" t="s">
        <v>178</v>
      </c>
    </row>
    <row r="16" spans="1:19" x14ac:dyDescent="0.2">
      <c r="A16" s="12" t="s">
        <v>182</v>
      </c>
      <c r="B16" s="18">
        <v>159.54123901734499</v>
      </c>
      <c r="C16" s="10" t="s">
        <v>178</v>
      </c>
      <c r="D16" s="18">
        <v>253.30254787992899</v>
      </c>
      <c r="E16" s="10" t="s">
        <v>159</v>
      </c>
      <c r="F16" s="18">
        <v>2005.7597760046001</v>
      </c>
      <c r="G16" s="10" t="s">
        <v>159</v>
      </c>
      <c r="H16" s="18">
        <v>168.282053434396</v>
      </c>
      <c r="I16" s="10" t="s">
        <v>178</v>
      </c>
      <c r="J16" s="18">
        <v>143.942841620455</v>
      </c>
      <c r="K16" s="10" t="s">
        <v>178</v>
      </c>
      <c r="L16" s="18">
        <v>254.78607806961799</v>
      </c>
      <c r="M16" s="10" t="s">
        <v>159</v>
      </c>
      <c r="N16" s="18">
        <v>263.27900600726502</v>
      </c>
      <c r="O16" s="10" t="s">
        <v>159</v>
      </c>
      <c r="P16" s="18">
        <v>256.44600619176498</v>
      </c>
      <c r="Q16" s="10" t="s">
        <v>159</v>
      </c>
      <c r="R16" s="18">
        <v>246.34166036125501</v>
      </c>
      <c r="S16" s="10" t="s">
        <v>178</v>
      </c>
    </row>
    <row r="17" spans="1:19" x14ac:dyDescent="0.2">
      <c r="A17" s="12" t="s">
        <v>183</v>
      </c>
      <c r="B17" s="18">
        <v>150.44527113432</v>
      </c>
      <c r="C17" s="10" t="s">
        <v>178</v>
      </c>
      <c r="D17" s="18">
        <v>233.53683589557201</v>
      </c>
      <c r="E17" s="10" t="s">
        <v>159</v>
      </c>
      <c r="F17" s="18">
        <v>2209.31561328096</v>
      </c>
      <c r="G17" s="10" t="s">
        <v>159</v>
      </c>
      <c r="H17" s="18">
        <v>159.28521896645299</v>
      </c>
      <c r="I17" s="10" t="s">
        <v>178</v>
      </c>
      <c r="J17" s="18">
        <v>120.357518443552</v>
      </c>
      <c r="K17" s="10" t="s">
        <v>178</v>
      </c>
      <c r="L17" s="18">
        <v>299.94571563389502</v>
      </c>
      <c r="M17" s="10" t="s">
        <v>159</v>
      </c>
      <c r="N17" s="18">
        <v>251.497241725919</v>
      </c>
      <c r="O17" s="10" t="s">
        <v>178</v>
      </c>
      <c r="P17" s="18">
        <v>249.134128675765</v>
      </c>
      <c r="Q17" s="10" t="s">
        <v>159</v>
      </c>
      <c r="R17" s="18">
        <v>235.642704458938</v>
      </c>
      <c r="S17" s="10" t="s">
        <v>178</v>
      </c>
    </row>
    <row r="18" spans="1:19" x14ac:dyDescent="0.2">
      <c r="A18" s="12" t="s">
        <v>185</v>
      </c>
      <c r="B18" s="18">
        <v>145.51137396718201</v>
      </c>
      <c r="C18" s="10" t="s">
        <v>178</v>
      </c>
      <c r="D18" s="18">
        <v>238.822152128738</v>
      </c>
      <c r="E18" s="10" t="s">
        <v>159</v>
      </c>
      <c r="F18" s="18">
        <v>2474.6860373477198</v>
      </c>
      <c r="G18" s="10" t="s">
        <v>159</v>
      </c>
      <c r="H18" s="18">
        <v>161.94279800988201</v>
      </c>
      <c r="I18" s="10" t="s">
        <v>178</v>
      </c>
      <c r="J18" s="18">
        <v>137.71064088191699</v>
      </c>
      <c r="K18" s="10" t="s">
        <v>178</v>
      </c>
      <c r="L18" s="18">
        <v>374.21361797071</v>
      </c>
      <c r="M18" s="10" t="s">
        <v>159</v>
      </c>
      <c r="N18" s="18">
        <v>253.25362184429699</v>
      </c>
      <c r="O18" s="10" t="s">
        <v>159</v>
      </c>
      <c r="P18" s="18">
        <v>242.07120893078999</v>
      </c>
      <c r="Q18" s="10" t="s">
        <v>159</v>
      </c>
      <c r="R18" s="18">
        <v>243.41606648948101</v>
      </c>
      <c r="S18" s="10" t="s">
        <v>178</v>
      </c>
    </row>
    <row r="19" spans="1:19" x14ac:dyDescent="0.2">
      <c r="A19" s="12" t="s">
        <v>186</v>
      </c>
      <c r="B19" s="18">
        <v>135.60668352904401</v>
      </c>
      <c r="C19" s="10" t="s">
        <v>178</v>
      </c>
      <c r="D19" s="18">
        <v>238.71995450599201</v>
      </c>
      <c r="E19" s="10" t="s">
        <v>159</v>
      </c>
      <c r="F19" s="18">
        <v>2819.8825105672099</v>
      </c>
      <c r="G19" s="10" t="s">
        <v>159</v>
      </c>
      <c r="H19" s="18">
        <v>153.06396908686699</v>
      </c>
      <c r="I19" s="10" t="s">
        <v>178</v>
      </c>
      <c r="J19" s="18">
        <v>156.552779607302</v>
      </c>
      <c r="K19" s="10" t="s">
        <v>178</v>
      </c>
      <c r="L19" s="18">
        <v>336.16207858679502</v>
      </c>
      <c r="M19" s="10" t="s">
        <v>159</v>
      </c>
      <c r="N19" s="18">
        <v>250.53742456299599</v>
      </c>
      <c r="O19" s="10" t="s">
        <v>159</v>
      </c>
      <c r="P19" s="18">
        <v>217.26788895524999</v>
      </c>
      <c r="Q19" s="10" t="s">
        <v>159</v>
      </c>
      <c r="R19" s="18">
        <v>242.315231578766</v>
      </c>
      <c r="S19" s="10" t="s">
        <v>178</v>
      </c>
    </row>
    <row r="20" spans="1:19" x14ac:dyDescent="0.2">
      <c r="A20" s="12" t="s">
        <v>187</v>
      </c>
      <c r="B20" s="18">
        <v>119.465662559184</v>
      </c>
      <c r="C20" s="10" t="s">
        <v>178</v>
      </c>
      <c r="D20" s="18">
        <v>234.60634408973101</v>
      </c>
      <c r="E20" s="10" t="s">
        <v>159</v>
      </c>
      <c r="F20" s="18">
        <v>3039.64153003413</v>
      </c>
      <c r="G20" s="10" t="s">
        <v>159</v>
      </c>
      <c r="H20" s="18">
        <v>146.24154970625301</v>
      </c>
      <c r="I20" s="10" t="s">
        <v>178</v>
      </c>
      <c r="J20" s="18">
        <v>142.636876191515</v>
      </c>
      <c r="K20" s="10" t="s">
        <v>178</v>
      </c>
      <c r="L20" s="18">
        <v>349.398844661395</v>
      </c>
      <c r="M20" s="10" t="s">
        <v>159</v>
      </c>
      <c r="N20" s="18">
        <v>236.06294825111701</v>
      </c>
      <c r="O20" s="10" t="s">
        <v>178</v>
      </c>
      <c r="P20" s="18">
        <v>219.28759932834399</v>
      </c>
      <c r="Q20" s="10" t="s">
        <v>159</v>
      </c>
      <c r="R20" s="18">
        <v>237.30774474181899</v>
      </c>
      <c r="S20" s="10" t="s">
        <v>178</v>
      </c>
    </row>
    <row r="21" spans="1:19" x14ac:dyDescent="0.2">
      <c r="A21" s="12" t="s">
        <v>188</v>
      </c>
      <c r="B21" s="18">
        <v>112.12093802287499</v>
      </c>
      <c r="C21" s="10" t="s">
        <v>178</v>
      </c>
      <c r="D21" s="18">
        <v>243.30270893644899</v>
      </c>
      <c r="E21" s="10" t="s">
        <v>159</v>
      </c>
      <c r="F21" s="18">
        <v>3776.3879203705801</v>
      </c>
      <c r="G21" s="10" t="s">
        <v>159</v>
      </c>
      <c r="H21" s="18">
        <v>143.68267572602201</v>
      </c>
      <c r="I21" s="10" t="s">
        <v>178</v>
      </c>
      <c r="J21" s="18">
        <v>141.112594576731</v>
      </c>
      <c r="K21" s="10" t="s">
        <v>178</v>
      </c>
      <c r="L21" s="18">
        <v>328.82214347817302</v>
      </c>
      <c r="M21" s="10" t="s">
        <v>159</v>
      </c>
      <c r="N21" s="18">
        <v>230.85906036112701</v>
      </c>
      <c r="O21" s="10" t="s">
        <v>178</v>
      </c>
      <c r="P21" s="18">
        <v>229.048291299944</v>
      </c>
      <c r="Q21" s="10" t="s">
        <v>159</v>
      </c>
      <c r="R21" s="18">
        <v>245.85867644101799</v>
      </c>
      <c r="S21" s="10" t="s">
        <v>178</v>
      </c>
    </row>
    <row r="22" spans="1:19" x14ac:dyDescent="0.2">
      <c r="A22" s="12" t="s">
        <v>189</v>
      </c>
      <c r="B22" s="18">
        <v>104.563322132672</v>
      </c>
      <c r="C22" s="10" t="s">
        <v>178</v>
      </c>
      <c r="D22" s="18">
        <v>242.04055555504499</v>
      </c>
      <c r="E22" s="10" t="s">
        <v>159</v>
      </c>
      <c r="F22" s="18">
        <v>4457.3090692980104</v>
      </c>
      <c r="G22" s="10" t="s">
        <v>159</v>
      </c>
      <c r="H22" s="18">
        <v>138.096858329643</v>
      </c>
      <c r="I22" s="10" t="s">
        <v>178</v>
      </c>
      <c r="J22" s="18">
        <v>107.343191748267</v>
      </c>
      <c r="K22" s="10" t="s">
        <v>178</v>
      </c>
      <c r="L22" s="18">
        <v>133.184647925332</v>
      </c>
      <c r="M22" s="10" t="s">
        <v>159</v>
      </c>
      <c r="N22" s="18">
        <v>223.01671236819601</v>
      </c>
      <c r="O22" s="10" t="s">
        <v>178</v>
      </c>
      <c r="P22" s="18">
        <v>230.01500142073999</v>
      </c>
      <c r="Q22" s="10" t="s">
        <v>159</v>
      </c>
      <c r="R22" s="18">
        <v>242.57455651989</v>
      </c>
      <c r="S22" s="10" t="s">
        <v>178</v>
      </c>
    </row>
    <row r="23" spans="1:19" x14ac:dyDescent="0.2">
      <c r="A23" s="12" t="s">
        <v>190</v>
      </c>
      <c r="B23" s="18">
        <v>95.532517245504195</v>
      </c>
      <c r="C23" s="10" t="s">
        <v>178</v>
      </c>
      <c r="D23" s="18">
        <v>242.543563119466</v>
      </c>
      <c r="E23" s="10" t="s">
        <v>159</v>
      </c>
      <c r="F23" s="18">
        <v>4987.74559382807</v>
      </c>
      <c r="G23" s="10" t="s">
        <v>159</v>
      </c>
      <c r="H23" s="18">
        <v>128.28910950511599</v>
      </c>
      <c r="I23" s="10" t="s">
        <v>178</v>
      </c>
      <c r="J23" s="18">
        <v>116.872562167222</v>
      </c>
      <c r="K23" s="10" t="s">
        <v>178</v>
      </c>
      <c r="L23" s="18">
        <v>139.91697590683199</v>
      </c>
      <c r="M23" s="10" t="s">
        <v>159</v>
      </c>
      <c r="N23" s="18">
        <v>215.69979434342</v>
      </c>
      <c r="O23" s="10" t="s">
        <v>178</v>
      </c>
      <c r="P23" s="18">
        <v>230.73725905998799</v>
      </c>
      <c r="Q23" s="10" t="s">
        <v>159</v>
      </c>
      <c r="R23" s="18">
        <v>245.18754756608899</v>
      </c>
      <c r="S23" s="10" t="s">
        <v>178</v>
      </c>
    </row>
    <row r="24" spans="1:19" x14ac:dyDescent="0.2">
      <c r="A24" s="12" t="s">
        <v>191</v>
      </c>
      <c r="B24" s="18">
        <v>90.002270536272405</v>
      </c>
      <c r="C24" s="10" t="s">
        <v>178</v>
      </c>
      <c r="D24" s="18">
        <v>242.61228232974301</v>
      </c>
      <c r="E24" s="10" t="s">
        <v>159</v>
      </c>
      <c r="F24" s="18">
        <v>6359.3735400445203</v>
      </c>
      <c r="G24" s="10" t="s">
        <v>159</v>
      </c>
      <c r="H24" s="18">
        <v>122.382257112164</v>
      </c>
      <c r="I24" s="10" t="s">
        <v>178</v>
      </c>
      <c r="J24" s="18">
        <v>112.722277878962</v>
      </c>
      <c r="K24" s="10" t="s">
        <v>178</v>
      </c>
      <c r="L24" s="18">
        <v>142.59281522897001</v>
      </c>
      <c r="M24" s="10" t="s">
        <v>159</v>
      </c>
      <c r="N24" s="18">
        <v>212.242488264043</v>
      </c>
      <c r="O24" s="10" t="s">
        <v>178</v>
      </c>
      <c r="P24" s="18">
        <v>223.18900772513899</v>
      </c>
      <c r="Q24" s="10" t="s">
        <v>159</v>
      </c>
      <c r="R24" s="18">
        <v>255.385075031887</v>
      </c>
      <c r="S24" s="10" t="s">
        <v>178</v>
      </c>
    </row>
    <row r="25" spans="1:19" x14ac:dyDescent="0.2">
      <c r="A25" s="12" t="s">
        <v>193</v>
      </c>
      <c r="B25" s="18">
        <v>77.174670159164293</v>
      </c>
      <c r="C25" s="10" t="s">
        <v>178</v>
      </c>
      <c r="D25" s="18">
        <v>236.38031967350301</v>
      </c>
      <c r="E25" s="10" t="s">
        <v>178</v>
      </c>
      <c r="F25" s="18">
        <v>7999.2731776172204</v>
      </c>
      <c r="G25" s="10" t="s">
        <v>159</v>
      </c>
      <c r="H25" s="18">
        <v>114.660111566349</v>
      </c>
      <c r="I25" s="10" t="s">
        <v>178</v>
      </c>
      <c r="J25" s="18">
        <v>106.85552052164201</v>
      </c>
      <c r="K25" s="10" t="s">
        <v>178</v>
      </c>
      <c r="L25" s="18">
        <v>146.43240172543699</v>
      </c>
      <c r="M25" s="10" t="s">
        <v>159</v>
      </c>
      <c r="N25" s="18">
        <v>197.52479950816601</v>
      </c>
      <c r="O25" s="10" t="s">
        <v>178</v>
      </c>
      <c r="P25" s="18">
        <v>213.30692711431499</v>
      </c>
      <c r="Q25" s="10" t="s">
        <v>159</v>
      </c>
      <c r="R25" s="18">
        <v>262.15258988598498</v>
      </c>
      <c r="S25" s="10" t="s">
        <v>178</v>
      </c>
    </row>
    <row r="26" spans="1:19" x14ac:dyDescent="0.2">
      <c r="A26" s="12" t="s">
        <v>194</v>
      </c>
      <c r="B26" s="18">
        <v>66.177634690137097</v>
      </c>
      <c r="C26" s="10" t="s">
        <v>178</v>
      </c>
      <c r="D26" s="18">
        <v>222.10892177660699</v>
      </c>
      <c r="E26" s="10" t="s">
        <v>178</v>
      </c>
      <c r="F26" s="18">
        <v>10445.3852592288</v>
      </c>
      <c r="G26" s="10" t="s">
        <v>159</v>
      </c>
      <c r="H26" s="18">
        <v>108.980540630018</v>
      </c>
      <c r="I26" s="10" t="s">
        <v>178</v>
      </c>
      <c r="J26" s="18">
        <v>103.800069482045</v>
      </c>
      <c r="K26" s="10" t="s">
        <v>178</v>
      </c>
      <c r="L26" s="18">
        <v>128.42585674986901</v>
      </c>
      <c r="M26" s="10" t="s">
        <v>159</v>
      </c>
      <c r="N26" s="18">
        <v>192.393582261852</v>
      </c>
      <c r="O26" s="10" t="s">
        <v>178</v>
      </c>
      <c r="P26" s="18">
        <v>199.81416050176401</v>
      </c>
      <c r="Q26" s="10" t="s">
        <v>159</v>
      </c>
      <c r="R26" s="18">
        <v>275.83367492026201</v>
      </c>
      <c r="S26" s="10" t="s">
        <v>178</v>
      </c>
    </row>
    <row r="27" spans="1:19" x14ac:dyDescent="0.2">
      <c r="A27" s="12" t="s">
        <v>196</v>
      </c>
      <c r="B27" s="18">
        <v>57.400818936455998</v>
      </c>
      <c r="C27" s="10" t="s">
        <v>178</v>
      </c>
      <c r="D27" s="18">
        <v>223.58648476602201</v>
      </c>
      <c r="E27" s="10" t="s">
        <v>178</v>
      </c>
      <c r="F27" s="18">
        <v>12725.8920645375</v>
      </c>
      <c r="G27" s="10" t="s">
        <v>184</v>
      </c>
      <c r="H27" s="18">
        <v>104.762302332551</v>
      </c>
      <c r="I27" s="10" t="s">
        <v>178</v>
      </c>
      <c r="J27" s="18">
        <v>187.52562591907201</v>
      </c>
      <c r="K27" s="10" t="s">
        <v>177</v>
      </c>
      <c r="L27" s="18">
        <v>128.352845782526</v>
      </c>
      <c r="M27" s="10" t="s">
        <v>159</v>
      </c>
      <c r="N27" s="18">
        <v>189.49475728362401</v>
      </c>
      <c r="O27" s="10" t="s">
        <v>178</v>
      </c>
      <c r="P27" s="18">
        <v>196.899136344948</v>
      </c>
      <c r="Q27" s="10" t="s">
        <v>159</v>
      </c>
      <c r="R27" s="18">
        <v>300.66227324004802</v>
      </c>
      <c r="S27" s="10" t="s">
        <v>178</v>
      </c>
    </row>
    <row r="28" spans="1:19" x14ac:dyDescent="0.2">
      <c r="A28" s="12" t="s">
        <v>197</v>
      </c>
      <c r="B28" s="18">
        <v>57.945025715600401</v>
      </c>
      <c r="C28" s="10" t="s">
        <v>178</v>
      </c>
      <c r="D28" s="18">
        <v>214.633929790574</v>
      </c>
      <c r="E28" s="10" t="s">
        <v>178</v>
      </c>
      <c r="F28" s="18">
        <v>13320.751095653901</v>
      </c>
      <c r="G28" s="10" t="s">
        <v>159</v>
      </c>
      <c r="H28" s="18">
        <v>97.482323283249997</v>
      </c>
      <c r="I28" s="10" t="s">
        <v>178</v>
      </c>
      <c r="J28" s="18">
        <v>197.920138640045</v>
      </c>
      <c r="K28" s="10" t="s">
        <v>159</v>
      </c>
      <c r="L28" s="18">
        <v>114.099386430986</v>
      </c>
      <c r="M28" s="10" t="s">
        <v>159</v>
      </c>
      <c r="N28" s="18">
        <v>178.69943696356901</v>
      </c>
      <c r="O28" s="10" t="s">
        <v>437</v>
      </c>
      <c r="P28" s="18">
        <v>181.86455603681699</v>
      </c>
      <c r="Q28" s="10" t="s">
        <v>159</v>
      </c>
      <c r="R28" s="18">
        <v>295.93481253087202</v>
      </c>
      <c r="S28" s="10" t="s">
        <v>178</v>
      </c>
    </row>
    <row r="29" spans="1:19" x14ac:dyDescent="0.2">
      <c r="A29" s="12" t="s">
        <v>198</v>
      </c>
      <c r="B29" s="18">
        <v>264.50385657489898</v>
      </c>
      <c r="C29" s="10" t="s">
        <v>159</v>
      </c>
      <c r="D29" s="18">
        <v>382.32133530044399</v>
      </c>
      <c r="E29" s="10" t="s">
        <v>195</v>
      </c>
      <c r="F29" s="18">
        <v>145.960638421749</v>
      </c>
      <c r="G29" s="10" t="s">
        <v>228</v>
      </c>
      <c r="H29" s="18">
        <v>233.28228869816701</v>
      </c>
      <c r="I29" s="10" t="s">
        <v>438</v>
      </c>
      <c r="J29" s="18">
        <v>189.126815756414</v>
      </c>
      <c r="K29" s="10" t="s">
        <v>159</v>
      </c>
      <c r="L29" s="18">
        <v>95.984206503299404</v>
      </c>
      <c r="M29" s="10" t="s">
        <v>159</v>
      </c>
      <c r="N29" s="18">
        <v>157.854553025141</v>
      </c>
      <c r="O29" s="10" t="s">
        <v>230</v>
      </c>
      <c r="P29" s="18">
        <v>294.99782477972298</v>
      </c>
      <c r="Q29" s="10" t="s">
        <v>159</v>
      </c>
      <c r="R29" s="18">
        <v>260.97154736956497</v>
      </c>
      <c r="S29" s="10" t="s">
        <v>439</v>
      </c>
    </row>
    <row r="30" spans="1:19" x14ac:dyDescent="0.2">
      <c r="A30" s="12" t="s">
        <v>199</v>
      </c>
      <c r="B30" s="18">
        <v>324.294932628754</v>
      </c>
      <c r="C30" s="10" t="s">
        <v>159</v>
      </c>
      <c r="D30" s="18">
        <v>473.32744907749901</v>
      </c>
      <c r="E30" s="10" t="s">
        <v>258</v>
      </c>
      <c r="F30" s="18">
        <v>523.45064393799203</v>
      </c>
      <c r="G30" s="10" t="s">
        <v>159</v>
      </c>
      <c r="H30" s="18">
        <v>283.87735073776997</v>
      </c>
      <c r="I30" s="10" t="s">
        <v>439</v>
      </c>
      <c r="J30" s="18">
        <v>250.44679048571101</v>
      </c>
      <c r="K30" s="10" t="s">
        <v>159</v>
      </c>
      <c r="L30" s="18">
        <v>249.40728283790301</v>
      </c>
      <c r="M30" s="10" t="s">
        <v>259</v>
      </c>
      <c r="N30" s="18">
        <v>160.295018186482</v>
      </c>
      <c r="O30" s="10" t="s">
        <v>260</v>
      </c>
      <c r="P30" s="18">
        <v>407.987031038265</v>
      </c>
      <c r="Q30" s="10" t="s">
        <v>261</v>
      </c>
      <c r="R30" s="18">
        <v>324.68093984258502</v>
      </c>
      <c r="S30" s="10" t="s">
        <v>439</v>
      </c>
    </row>
    <row r="31" spans="1:19" x14ac:dyDescent="0.2">
      <c r="A31" s="12" t="s">
        <v>200</v>
      </c>
      <c r="B31" s="18">
        <v>364.09115658001502</v>
      </c>
      <c r="C31" s="10" t="s">
        <v>159</v>
      </c>
      <c r="D31" s="18">
        <v>531.01706216874197</v>
      </c>
      <c r="E31" s="10" t="s">
        <v>159</v>
      </c>
      <c r="F31" s="18">
        <v>290.61770458202199</v>
      </c>
      <c r="G31" s="10" t="s">
        <v>159</v>
      </c>
      <c r="H31" s="18">
        <v>281.79613064811201</v>
      </c>
      <c r="I31" s="10" t="s">
        <v>159</v>
      </c>
      <c r="J31" s="18">
        <v>249.344750489539</v>
      </c>
      <c r="K31" s="10" t="s">
        <v>159</v>
      </c>
      <c r="L31" s="18">
        <v>246.32154838083801</v>
      </c>
      <c r="M31" s="10" t="s">
        <v>159</v>
      </c>
      <c r="N31" s="18">
        <v>540.17508368666904</v>
      </c>
      <c r="O31" s="10" t="s">
        <v>262</v>
      </c>
      <c r="P31" s="18">
        <v>404.03048012213401</v>
      </c>
      <c r="Q31" s="10" t="s">
        <v>159</v>
      </c>
      <c r="R31" s="18">
        <v>437.78702943294098</v>
      </c>
      <c r="S31" s="10" t="s">
        <v>159</v>
      </c>
    </row>
    <row r="32" spans="1:19" x14ac:dyDescent="0.2">
      <c r="A32" s="15" t="s">
        <v>201</v>
      </c>
      <c r="B32" s="19">
        <v>332.64214056026498</v>
      </c>
      <c r="C32" s="14" t="s">
        <v>159</v>
      </c>
      <c r="D32" s="19">
        <v>439.56409554715901</v>
      </c>
      <c r="E32" s="14" t="s">
        <v>263</v>
      </c>
      <c r="F32" s="19">
        <v>337.51792598760898</v>
      </c>
      <c r="G32" s="14" t="s">
        <v>159</v>
      </c>
      <c r="H32" s="19">
        <v>318.780816112053</v>
      </c>
      <c r="I32" s="14" t="s">
        <v>159</v>
      </c>
      <c r="J32" s="19">
        <v>333.58412252805698</v>
      </c>
      <c r="K32" s="14" t="s">
        <v>159</v>
      </c>
      <c r="L32" s="19">
        <v>232.311500758931</v>
      </c>
      <c r="M32" s="14" t="s">
        <v>159</v>
      </c>
      <c r="N32" s="19">
        <v>490.01200051903101</v>
      </c>
      <c r="O32" s="14" t="s">
        <v>440</v>
      </c>
      <c r="P32" s="19">
        <v>392.13517060457099</v>
      </c>
      <c r="Q32" s="14" t="s">
        <v>159</v>
      </c>
      <c r="R32" s="19">
        <v>407.91779870725702</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7'!A2", "&lt;&lt;&lt; Previous table")</f>
        <v>&lt;&lt;&lt; Previous table</v>
      </c>
    </row>
    <row r="57" spans="1:2" x14ac:dyDescent="0.2">
      <c r="A57" s="17" t="str">
        <f>HYPERLINK("#'WAGERING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HYPERLINK("#'INDEX'!B119", "Link to index")</f>
        <v>Link to index</v>
      </c>
    </row>
    <row r="2" spans="1:19" ht="15.75" customHeight="1" x14ac:dyDescent="0.2">
      <c r="A2" s="25" t="s">
        <v>456</v>
      </c>
      <c r="B2" s="24"/>
      <c r="C2" s="24"/>
      <c r="D2" s="24"/>
      <c r="E2" s="24"/>
      <c r="F2" s="24"/>
      <c r="G2" s="24"/>
      <c r="H2" s="24"/>
      <c r="I2" s="24"/>
      <c r="J2" s="24"/>
      <c r="K2" s="24"/>
      <c r="L2" s="24"/>
      <c r="M2" s="24"/>
      <c r="N2" s="24"/>
      <c r="O2" s="24"/>
      <c r="P2" s="24"/>
      <c r="Q2" s="24"/>
      <c r="R2" s="24"/>
      <c r="S2" s="24"/>
    </row>
    <row r="3" spans="1:19" ht="15.75" customHeight="1" x14ac:dyDescent="0.2">
      <c r="A3" s="25" t="s">
        <v>137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0.235401641382741</v>
      </c>
      <c r="C7" s="10" t="s">
        <v>159</v>
      </c>
      <c r="D7" s="9">
        <v>0.45467300456673498</v>
      </c>
      <c r="E7" s="10" t="s">
        <v>159</v>
      </c>
      <c r="F7" s="9">
        <v>0.79991682838924305</v>
      </c>
      <c r="G7" s="10" t="s">
        <v>159</v>
      </c>
      <c r="H7" s="9">
        <v>0.41061148280690801</v>
      </c>
      <c r="I7" s="10" t="s">
        <v>178</v>
      </c>
      <c r="J7" s="9">
        <v>0.36331464000836</v>
      </c>
      <c r="K7" s="10" t="s">
        <v>178</v>
      </c>
      <c r="L7" s="9">
        <v>0.402550568181818</v>
      </c>
      <c r="M7" s="10" t="s">
        <v>159</v>
      </c>
      <c r="N7" s="9">
        <v>0.47723707606549498</v>
      </c>
      <c r="O7" s="10" t="s">
        <v>159</v>
      </c>
      <c r="P7" s="9">
        <v>0.415870522565987</v>
      </c>
      <c r="Q7" s="10" t="s">
        <v>159</v>
      </c>
      <c r="R7" s="9">
        <v>0.43963665172931299</v>
      </c>
      <c r="S7" s="10" t="s">
        <v>178</v>
      </c>
    </row>
    <row r="8" spans="1:19" x14ac:dyDescent="0.2">
      <c r="A8" s="12" t="s">
        <v>171</v>
      </c>
      <c r="B8" s="9">
        <v>0.24875059495478299</v>
      </c>
      <c r="C8" s="10" t="s">
        <v>159</v>
      </c>
      <c r="D8" s="9">
        <v>0.46725745688314402</v>
      </c>
      <c r="E8" s="10" t="s">
        <v>159</v>
      </c>
      <c r="F8" s="9">
        <v>0.69970958373668901</v>
      </c>
      <c r="G8" s="10" t="s">
        <v>159</v>
      </c>
      <c r="H8" s="9">
        <v>0.40923289481588299</v>
      </c>
      <c r="I8" s="10" t="s">
        <v>178</v>
      </c>
      <c r="J8" s="9">
        <v>0.37027017713143601</v>
      </c>
      <c r="K8" s="10" t="s">
        <v>178</v>
      </c>
      <c r="L8" s="9">
        <v>0.36931874689209299</v>
      </c>
      <c r="M8" s="10" t="s">
        <v>159</v>
      </c>
      <c r="N8" s="9">
        <v>0.47646195506128902</v>
      </c>
      <c r="O8" s="10" t="s">
        <v>159</v>
      </c>
      <c r="P8" s="9">
        <v>0.42379026786441198</v>
      </c>
      <c r="Q8" s="10" t="s">
        <v>159</v>
      </c>
      <c r="R8" s="9">
        <v>0.444304785855892</v>
      </c>
      <c r="S8" s="10" t="s">
        <v>178</v>
      </c>
    </row>
    <row r="9" spans="1:19" x14ac:dyDescent="0.2">
      <c r="A9" s="12" t="s">
        <v>172</v>
      </c>
      <c r="B9" s="9">
        <v>0.20736921258996699</v>
      </c>
      <c r="C9" s="10" t="s">
        <v>159</v>
      </c>
      <c r="D9" s="9">
        <v>0.45108357322485698</v>
      </c>
      <c r="E9" s="10" t="s">
        <v>159</v>
      </c>
      <c r="F9" s="9">
        <v>0.91674081011472697</v>
      </c>
      <c r="G9" s="10" t="s">
        <v>159</v>
      </c>
      <c r="H9" s="9">
        <v>0.35639325336486999</v>
      </c>
      <c r="I9" s="10" t="s">
        <v>178</v>
      </c>
      <c r="J9" s="9">
        <v>0.35231435887335</v>
      </c>
      <c r="K9" s="10" t="s">
        <v>178</v>
      </c>
      <c r="L9" s="9">
        <v>0.339392133492253</v>
      </c>
      <c r="M9" s="10" t="s">
        <v>159</v>
      </c>
      <c r="N9" s="9">
        <v>0.45942166109813398</v>
      </c>
      <c r="O9" s="10" t="s">
        <v>159</v>
      </c>
      <c r="P9" s="9">
        <v>0.41107785962758298</v>
      </c>
      <c r="Q9" s="10" t="s">
        <v>159</v>
      </c>
      <c r="R9" s="9">
        <v>0.423159108801198</v>
      </c>
      <c r="S9" s="10" t="s">
        <v>178</v>
      </c>
    </row>
    <row r="10" spans="1:19" x14ac:dyDescent="0.2">
      <c r="A10" s="12" t="s">
        <v>173</v>
      </c>
      <c r="B10" s="9">
        <v>0.21124908692476299</v>
      </c>
      <c r="C10" s="10" t="s">
        <v>159</v>
      </c>
      <c r="D10" s="9">
        <v>0.41690064473072702</v>
      </c>
      <c r="E10" s="10" t="s">
        <v>178</v>
      </c>
      <c r="F10" s="9">
        <v>0.94480135249366004</v>
      </c>
      <c r="G10" s="10" t="s">
        <v>159</v>
      </c>
      <c r="H10" s="9">
        <v>0.319751393721463</v>
      </c>
      <c r="I10" s="10" t="s">
        <v>178</v>
      </c>
      <c r="J10" s="9">
        <v>0.33216504126031499</v>
      </c>
      <c r="K10" s="10" t="s">
        <v>178</v>
      </c>
      <c r="L10" s="9">
        <v>0.31852256583979899</v>
      </c>
      <c r="M10" s="10" t="s">
        <v>159</v>
      </c>
      <c r="N10" s="9">
        <v>0.46287883524630402</v>
      </c>
      <c r="O10" s="10" t="s">
        <v>159</v>
      </c>
      <c r="P10" s="9">
        <v>0.38804432028920899</v>
      </c>
      <c r="Q10" s="10" t="s">
        <v>159</v>
      </c>
      <c r="R10" s="9">
        <v>0.40145703695776103</v>
      </c>
      <c r="S10" s="10" t="s">
        <v>178</v>
      </c>
    </row>
    <row r="11" spans="1:19" x14ac:dyDescent="0.2">
      <c r="A11" s="12" t="s">
        <v>174</v>
      </c>
      <c r="B11" s="9">
        <v>0.19746959069519701</v>
      </c>
      <c r="C11" s="10" t="s">
        <v>159</v>
      </c>
      <c r="D11" s="9">
        <v>0.43354599915166098</v>
      </c>
      <c r="E11" s="10" t="s">
        <v>178</v>
      </c>
      <c r="F11" s="9">
        <v>1.55268939393939</v>
      </c>
      <c r="G11" s="10" t="s">
        <v>159</v>
      </c>
      <c r="H11" s="9">
        <v>0.30229085075260698</v>
      </c>
      <c r="I11" s="10" t="s">
        <v>178</v>
      </c>
      <c r="J11" s="9">
        <v>0.27197784115840301</v>
      </c>
      <c r="K11" s="10" t="s">
        <v>178</v>
      </c>
      <c r="L11" s="9">
        <v>0.27551674074074101</v>
      </c>
      <c r="M11" s="10" t="s">
        <v>159</v>
      </c>
      <c r="N11" s="9">
        <v>0.45444034217336099</v>
      </c>
      <c r="O11" s="10" t="s">
        <v>159</v>
      </c>
      <c r="P11" s="9">
        <v>0.35908189052024803</v>
      </c>
      <c r="Q11" s="10" t="s">
        <v>159</v>
      </c>
      <c r="R11" s="9">
        <v>0.40002842647687098</v>
      </c>
      <c r="S11" s="10" t="s">
        <v>178</v>
      </c>
    </row>
    <row r="12" spans="1:19" x14ac:dyDescent="0.2">
      <c r="A12" s="12" t="s">
        <v>175</v>
      </c>
      <c r="B12" s="9">
        <v>0.18412828947368401</v>
      </c>
      <c r="C12" s="10" t="s">
        <v>178</v>
      </c>
      <c r="D12" s="9">
        <v>0.443267993944154</v>
      </c>
      <c r="E12" s="10" t="s">
        <v>178</v>
      </c>
      <c r="F12" s="9">
        <v>1.91330995015691</v>
      </c>
      <c r="G12" s="10" t="s">
        <v>159</v>
      </c>
      <c r="H12" s="9">
        <v>0.30822587259637302</v>
      </c>
      <c r="I12" s="10" t="s">
        <v>178</v>
      </c>
      <c r="J12" s="9">
        <v>0.27882720370470099</v>
      </c>
      <c r="K12" s="10" t="s">
        <v>178</v>
      </c>
      <c r="L12" s="9">
        <v>0.25042784347658897</v>
      </c>
      <c r="M12" s="10" t="s">
        <v>159</v>
      </c>
      <c r="N12" s="9">
        <v>0.459309971931331</v>
      </c>
      <c r="O12" s="10" t="s">
        <v>159</v>
      </c>
      <c r="P12" s="9">
        <v>0.36142529726341399</v>
      </c>
      <c r="Q12" s="10" t="s">
        <v>159</v>
      </c>
      <c r="R12" s="9">
        <v>0.40900547075175803</v>
      </c>
      <c r="S12" s="10" t="s">
        <v>178</v>
      </c>
    </row>
    <row r="13" spans="1:19" x14ac:dyDescent="0.2">
      <c r="A13" s="12" t="s">
        <v>179</v>
      </c>
      <c r="B13" s="9">
        <v>0.18916294126715</v>
      </c>
      <c r="C13" s="10" t="s">
        <v>178</v>
      </c>
      <c r="D13" s="9">
        <v>0.421975135425952</v>
      </c>
      <c r="E13" s="10" t="s">
        <v>159</v>
      </c>
      <c r="F13" s="9">
        <v>2.0012689460697901</v>
      </c>
      <c r="G13" s="10" t="s">
        <v>159</v>
      </c>
      <c r="H13" s="9">
        <v>0.30195564059831698</v>
      </c>
      <c r="I13" s="10" t="s">
        <v>178</v>
      </c>
      <c r="J13" s="9">
        <v>0.28056543430983799</v>
      </c>
      <c r="K13" s="10" t="s">
        <v>178</v>
      </c>
      <c r="L13" s="9">
        <v>0.223051890941073</v>
      </c>
      <c r="M13" s="10" t="s">
        <v>159</v>
      </c>
      <c r="N13" s="9">
        <v>0.45924753129033202</v>
      </c>
      <c r="O13" s="10" t="s">
        <v>159</v>
      </c>
      <c r="P13" s="9">
        <v>0.35730949937894901</v>
      </c>
      <c r="Q13" s="10" t="s">
        <v>159</v>
      </c>
      <c r="R13" s="9">
        <v>0.399689011114089</v>
      </c>
      <c r="S13" s="10" t="s">
        <v>178</v>
      </c>
    </row>
    <row r="14" spans="1:19" x14ac:dyDescent="0.2">
      <c r="A14" s="12" t="s">
        <v>180</v>
      </c>
      <c r="B14" s="9">
        <v>0.182275647967656</v>
      </c>
      <c r="C14" s="10" t="s">
        <v>178</v>
      </c>
      <c r="D14" s="9">
        <v>0.42913346366442101</v>
      </c>
      <c r="E14" s="10" t="s">
        <v>159</v>
      </c>
      <c r="F14" s="9">
        <v>1.6687596899224799</v>
      </c>
      <c r="G14" s="10" t="s">
        <v>159</v>
      </c>
      <c r="H14" s="9">
        <v>0.28748093296724597</v>
      </c>
      <c r="I14" s="10" t="s">
        <v>178</v>
      </c>
      <c r="J14" s="9">
        <v>0.28294699973244503</v>
      </c>
      <c r="K14" s="10" t="s">
        <v>178</v>
      </c>
      <c r="L14" s="9">
        <v>0.22823336072309</v>
      </c>
      <c r="M14" s="10" t="s">
        <v>159</v>
      </c>
      <c r="N14" s="9">
        <v>0.44076647744749903</v>
      </c>
      <c r="O14" s="10" t="s">
        <v>159</v>
      </c>
      <c r="P14" s="9">
        <v>0.37762619143509202</v>
      </c>
      <c r="Q14" s="10" t="s">
        <v>159</v>
      </c>
      <c r="R14" s="9">
        <v>0.39396394443695398</v>
      </c>
      <c r="S14" s="10" t="s">
        <v>178</v>
      </c>
    </row>
    <row r="15" spans="1:19" x14ac:dyDescent="0.2">
      <c r="A15" s="12" t="s">
        <v>181</v>
      </c>
      <c r="B15" s="9">
        <v>0.18023224773091301</v>
      </c>
      <c r="C15" s="10" t="s">
        <v>178</v>
      </c>
      <c r="D15" s="9">
        <v>0.40978740820994303</v>
      </c>
      <c r="E15" s="10" t="s">
        <v>159</v>
      </c>
      <c r="F15" s="9">
        <v>1.8811579319112901</v>
      </c>
      <c r="G15" s="10" t="s">
        <v>159</v>
      </c>
      <c r="H15" s="9">
        <v>0.26831875366044899</v>
      </c>
      <c r="I15" s="10" t="s">
        <v>178</v>
      </c>
      <c r="J15" s="9">
        <v>0.252614234991065</v>
      </c>
      <c r="K15" s="10" t="s">
        <v>178</v>
      </c>
      <c r="L15" s="9">
        <v>0.407996337555318</v>
      </c>
      <c r="M15" s="10" t="s">
        <v>159</v>
      </c>
      <c r="N15" s="9">
        <v>0.42758396293522999</v>
      </c>
      <c r="O15" s="10" t="s">
        <v>159</v>
      </c>
      <c r="P15" s="9">
        <v>0.37671557223844199</v>
      </c>
      <c r="Q15" s="10" t="s">
        <v>159</v>
      </c>
      <c r="R15" s="9">
        <v>0.38380253125484798</v>
      </c>
      <c r="S15" s="10" t="s">
        <v>178</v>
      </c>
    </row>
    <row r="16" spans="1:19" x14ac:dyDescent="0.2">
      <c r="A16" s="12" t="s">
        <v>182</v>
      </c>
      <c r="B16" s="9">
        <v>0.16894440362478599</v>
      </c>
      <c r="C16" s="10" t="s">
        <v>178</v>
      </c>
      <c r="D16" s="9">
        <v>0.38656659361956502</v>
      </c>
      <c r="E16" s="10" t="s">
        <v>159</v>
      </c>
      <c r="F16" s="9">
        <v>2.6164306320482602</v>
      </c>
      <c r="G16" s="10" t="s">
        <v>159</v>
      </c>
      <c r="H16" s="9">
        <v>0.259085909656184</v>
      </c>
      <c r="I16" s="10" t="s">
        <v>178</v>
      </c>
      <c r="J16" s="9">
        <v>0.24819427148194301</v>
      </c>
      <c r="K16" s="10" t="s">
        <v>178</v>
      </c>
      <c r="L16" s="9">
        <v>0.45017493752231302</v>
      </c>
      <c r="M16" s="10" t="s">
        <v>159</v>
      </c>
      <c r="N16" s="9">
        <v>0.41947754964617201</v>
      </c>
      <c r="O16" s="10" t="s">
        <v>159</v>
      </c>
      <c r="P16" s="9">
        <v>0.36746810935504698</v>
      </c>
      <c r="Q16" s="10" t="s">
        <v>159</v>
      </c>
      <c r="R16" s="9">
        <v>0.37934945355198502</v>
      </c>
      <c r="S16" s="10" t="s">
        <v>178</v>
      </c>
    </row>
    <row r="17" spans="1:19" x14ac:dyDescent="0.2">
      <c r="A17" s="12" t="s">
        <v>183</v>
      </c>
      <c r="B17" s="9">
        <v>0.147667168350892</v>
      </c>
      <c r="C17" s="10" t="s">
        <v>178</v>
      </c>
      <c r="D17" s="9">
        <v>0.34856347742666499</v>
      </c>
      <c r="E17" s="10" t="s">
        <v>159</v>
      </c>
      <c r="F17" s="9">
        <v>2.7715265460565202</v>
      </c>
      <c r="G17" s="10" t="s">
        <v>159</v>
      </c>
      <c r="H17" s="9">
        <v>0.24028657476602699</v>
      </c>
      <c r="I17" s="10" t="s">
        <v>178</v>
      </c>
      <c r="J17" s="9">
        <v>0.200787542154334</v>
      </c>
      <c r="K17" s="10" t="s">
        <v>178</v>
      </c>
      <c r="L17" s="9">
        <v>0.51605611329033996</v>
      </c>
      <c r="M17" s="10" t="s">
        <v>159</v>
      </c>
      <c r="N17" s="9">
        <v>0.38728430449547802</v>
      </c>
      <c r="O17" s="10" t="s">
        <v>178</v>
      </c>
      <c r="P17" s="9">
        <v>0.32451103177854501</v>
      </c>
      <c r="Q17" s="10" t="s">
        <v>159</v>
      </c>
      <c r="R17" s="9">
        <v>0.35024346829831299</v>
      </c>
      <c r="S17" s="10" t="s">
        <v>178</v>
      </c>
    </row>
    <row r="18" spans="1:19" x14ac:dyDescent="0.2">
      <c r="A18" s="12" t="s">
        <v>185</v>
      </c>
      <c r="B18" s="9">
        <v>0.13638979661512901</v>
      </c>
      <c r="C18" s="10" t="s">
        <v>178</v>
      </c>
      <c r="D18" s="9">
        <v>0.34376964423996698</v>
      </c>
      <c r="E18" s="10" t="s">
        <v>159</v>
      </c>
      <c r="F18" s="9">
        <v>2.8769206153846199</v>
      </c>
      <c r="G18" s="10" t="s">
        <v>159</v>
      </c>
      <c r="H18" s="9">
        <v>0.23212659437973299</v>
      </c>
      <c r="I18" s="10" t="s">
        <v>178</v>
      </c>
      <c r="J18" s="9">
        <v>0.214279901639924</v>
      </c>
      <c r="K18" s="10" t="s">
        <v>178</v>
      </c>
      <c r="L18" s="9">
        <v>0.60072971048884705</v>
      </c>
      <c r="M18" s="10" t="s">
        <v>159</v>
      </c>
      <c r="N18" s="9">
        <v>0.37881938064409698</v>
      </c>
      <c r="O18" s="10" t="s">
        <v>159</v>
      </c>
      <c r="P18" s="9">
        <v>0.30329224172507002</v>
      </c>
      <c r="Q18" s="10" t="s">
        <v>159</v>
      </c>
      <c r="R18" s="9">
        <v>0.347049024999386</v>
      </c>
      <c r="S18" s="10" t="s">
        <v>178</v>
      </c>
    </row>
    <row r="19" spans="1:19" x14ac:dyDescent="0.2">
      <c r="A19" s="12" t="s">
        <v>186</v>
      </c>
      <c r="B19" s="9">
        <v>0.12254078101829</v>
      </c>
      <c r="C19" s="10" t="s">
        <v>178</v>
      </c>
      <c r="D19" s="9">
        <v>0.34097386356644099</v>
      </c>
      <c r="E19" s="10" t="s">
        <v>159</v>
      </c>
      <c r="F19" s="9">
        <v>3.21019487693188</v>
      </c>
      <c r="G19" s="10" t="s">
        <v>159</v>
      </c>
      <c r="H19" s="9">
        <v>0.22203536006899499</v>
      </c>
      <c r="I19" s="10" t="s">
        <v>178</v>
      </c>
      <c r="J19" s="9">
        <v>0.24633474028770799</v>
      </c>
      <c r="K19" s="10" t="s">
        <v>178</v>
      </c>
      <c r="L19" s="9">
        <v>0.54910688310932698</v>
      </c>
      <c r="M19" s="10" t="s">
        <v>159</v>
      </c>
      <c r="N19" s="9">
        <v>0.38027009487817798</v>
      </c>
      <c r="O19" s="10" t="s">
        <v>159</v>
      </c>
      <c r="P19" s="9">
        <v>0.27752031358458201</v>
      </c>
      <c r="Q19" s="10" t="s">
        <v>159</v>
      </c>
      <c r="R19" s="9">
        <v>0.34730239187727602</v>
      </c>
      <c r="S19" s="10" t="s">
        <v>178</v>
      </c>
    </row>
    <row r="20" spans="1:19" x14ac:dyDescent="0.2">
      <c r="A20" s="12" t="s">
        <v>187</v>
      </c>
      <c r="B20" s="9">
        <v>0.105882352941176</v>
      </c>
      <c r="C20" s="10" t="s">
        <v>178</v>
      </c>
      <c r="D20" s="9">
        <v>0.32456899445466397</v>
      </c>
      <c r="E20" s="10" t="s">
        <v>159</v>
      </c>
      <c r="F20" s="9">
        <v>3.3657272332506198</v>
      </c>
      <c r="G20" s="10" t="s">
        <v>159</v>
      </c>
      <c r="H20" s="9">
        <v>0.20918733960650099</v>
      </c>
      <c r="I20" s="10" t="s">
        <v>178</v>
      </c>
      <c r="J20" s="9">
        <v>0.21726846593181601</v>
      </c>
      <c r="K20" s="10" t="s">
        <v>178</v>
      </c>
      <c r="L20" s="9">
        <v>0.55333947240127801</v>
      </c>
      <c r="M20" s="10" t="s">
        <v>159</v>
      </c>
      <c r="N20" s="9">
        <v>0.34840713832001902</v>
      </c>
      <c r="O20" s="10" t="s">
        <v>178</v>
      </c>
      <c r="P20" s="9">
        <v>0.27182355637458999</v>
      </c>
      <c r="Q20" s="10" t="s">
        <v>159</v>
      </c>
      <c r="R20" s="9">
        <v>0.33101665513494299</v>
      </c>
      <c r="S20" s="10" t="s">
        <v>178</v>
      </c>
    </row>
    <row r="21" spans="1:19" x14ac:dyDescent="0.2">
      <c r="A21" s="12" t="s">
        <v>188</v>
      </c>
      <c r="B21" s="9">
        <v>9.5496535796766702E-2</v>
      </c>
      <c r="C21" s="10" t="s">
        <v>178</v>
      </c>
      <c r="D21" s="9">
        <v>0.33407984827541898</v>
      </c>
      <c r="E21" s="10" t="s">
        <v>159</v>
      </c>
      <c r="F21" s="9">
        <v>4.0826688075678401</v>
      </c>
      <c r="G21" s="10" t="s">
        <v>159</v>
      </c>
      <c r="H21" s="9">
        <v>0.201909269454908</v>
      </c>
      <c r="I21" s="10" t="s">
        <v>178</v>
      </c>
      <c r="J21" s="9">
        <v>0.217376541278087</v>
      </c>
      <c r="K21" s="10" t="s">
        <v>178</v>
      </c>
      <c r="L21" s="9">
        <v>0.50681306306306295</v>
      </c>
      <c r="M21" s="10" t="s">
        <v>159</v>
      </c>
      <c r="N21" s="9">
        <v>0.34258959475534201</v>
      </c>
      <c r="O21" s="10" t="s">
        <v>178</v>
      </c>
      <c r="P21" s="9">
        <v>0.26744271081169102</v>
      </c>
      <c r="Q21" s="10" t="s">
        <v>159</v>
      </c>
      <c r="R21" s="9">
        <v>0.33842618517898898</v>
      </c>
      <c r="S21" s="10" t="s">
        <v>178</v>
      </c>
    </row>
    <row r="22" spans="1:19" x14ac:dyDescent="0.2">
      <c r="A22" s="12" t="s">
        <v>189</v>
      </c>
      <c r="B22" s="9">
        <v>8.7863123407353499E-2</v>
      </c>
      <c r="C22" s="10" t="s">
        <v>178</v>
      </c>
      <c r="D22" s="9">
        <v>0.33720710126152398</v>
      </c>
      <c r="E22" s="10" t="s">
        <v>159</v>
      </c>
      <c r="F22" s="9">
        <v>4.61718198157378</v>
      </c>
      <c r="G22" s="10" t="s">
        <v>159</v>
      </c>
      <c r="H22" s="9">
        <v>0.198179003437328</v>
      </c>
      <c r="I22" s="10" t="s">
        <v>178</v>
      </c>
      <c r="J22" s="9">
        <v>0.16775199275084099</v>
      </c>
      <c r="K22" s="10" t="s">
        <v>178</v>
      </c>
      <c r="L22" s="9">
        <v>0.21323978667219001</v>
      </c>
      <c r="M22" s="10" t="s">
        <v>159</v>
      </c>
      <c r="N22" s="9">
        <v>0.33933190600705498</v>
      </c>
      <c r="O22" s="10" t="s">
        <v>178</v>
      </c>
      <c r="P22" s="9">
        <v>0.264020982563895</v>
      </c>
      <c r="Q22" s="10" t="s">
        <v>159</v>
      </c>
      <c r="R22" s="9">
        <v>0.33821823168310999</v>
      </c>
      <c r="S22" s="10" t="s">
        <v>178</v>
      </c>
    </row>
    <row r="23" spans="1:19" x14ac:dyDescent="0.2">
      <c r="A23" s="12" t="s">
        <v>190</v>
      </c>
      <c r="B23" s="9">
        <v>8.2288047566173597E-2</v>
      </c>
      <c r="C23" s="10" t="s">
        <v>178</v>
      </c>
      <c r="D23" s="9">
        <v>0.33428265224179599</v>
      </c>
      <c r="E23" s="10" t="s">
        <v>159</v>
      </c>
      <c r="F23" s="9">
        <v>4.8920815654668397</v>
      </c>
      <c r="G23" s="10" t="s">
        <v>159</v>
      </c>
      <c r="H23" s="9">
        <v>0.184189683592651</v>
      </c>
      <c r="I23" s="10" t="s">
        <v>178</v>
      </c>
      <c r="J23" s="9">
        <v>0.18288079764978199</v>
      </c>
      <c r="K23" s="10" t="s">
        <v>178</v>
      </c>
      <c r="L23" s="9">
        <v>0.21670309388508399</v>
      </c>
      <c r="M23" s="10" t="s">
        <v>159</v>
      </c>
      <c r="N23" s="9">
        <v>0.32544859555515898</v>
      </c>
      <c r="O23" s="10" t="s">
        <v>178</v>
      </c>
      <c r="P23" s="9">
        <v>0.25761863000195701</v>
      </c>
      <c r="Q23" s="10" t="s">
        <v>159</v>
      </c>
      <c r="R23" s="9">
        <v>0.33859182159753198</v>
      </c>
      <c r="S23" s="10" t="s">
        <v>178</v>
      </c>
    </row>
    <row r="24" spans="1:19" x14ac:dyDescent="0.2">
      <c r="A24" s="12" t="s">
        <v>191</v>
      </c>
      <c r="B24" s="9">
        <v>7.5260127285584399E-2</v>
      </c>
      <c r="C24" s="10" t="s">
        <v>178</v>
      </c>
      <c r="D24" s="9">
        <v>0.32670922005846398</v>
      </c>
      <c r="E24" s="10" t="s">
        <v>159</v>
      </c>
      <c r="F24" s="9">
        <v>6.09304736807902</v>
      </c>
      <c r="G24" s="10" t="s">
        <v>159</v>
      </c>
      <c r="H24" s="9">
        <v>0.17532285178455201</v>
      </c>
      <c r="I24" s="10" t="s">
        <v>178</v>
      </c>
      <c r="J24" s="9">
        <v>0.17309749074455</v>
      </c>
      <c r="K24" s="10" t="s">
        <v>178</v>
      </c>
      <c r="L24" s="9">
        <v>0.219660904883347</v>
      </c>
      <c r="M24" s="10" t="s">
        <v>159</v>
      </c>
      <c r="N24" s="9">
        <v>0.31677798567853299</v>
      </c>
      <c r="O24" s="10" t="s">
        <v>178</v>
      </c>
      <c r="P24" s="9">
        <v>0.25091094985870699</v>
      </c>
      <c r="Q24" s="10" t="s">
        <v>159</v>
      </c>
      <c r="R24" s="9">
        <v>0.34854581856985301</v>
      </c>
      <c r="S24" s="10" t="s">
        <v>178</v>
      </c>
    </row>
    <row r="25" spans="1:19" x14ac:dyDescent="0.2">
      <c r="A25" s="12" t="s">
        <v>193</v>
      </c>
      <c r="B25" s="9">
        <v>6.3224857745668397E-2</v>
      </c>
      <c r="C25" s="10" t="s">
        <v>178</v>
      </c>
      <c r="D25" s="9">
        <v>0.31570420332621701</v>
      </c>
      <c r="E25" s="10" t="s">
        <v>178</v>
      </c>
      <c r="F25" s="9">
        <v>7.5307350550275096</v>
      </c>
      <c r="G25" s="10" t="s">
        <v>159</v>
      </c>
      <c r="H25" s="9">
        <v>0.16601137139392699</v>
      </c>
      <c r="I25" s="10" t="s">
        <v>178</v>
      </c>
      <c r="J25" s="9">
        <v>0.16666666666666699</v>
      </c>
      <c r="K25" s="10" t="s">
        <v>178</v>
      </c>
      <c r="L25" s="9">
        <v>0.224326688458174</v>
      </c>
      <c r="M25" s="10" t="s">
        <v>159</v>
      </c>
      <c r="N25" s="9">
        <v>0.29799005793769501</v>
      </c>
      <c r="O25" s="10" t="s">
        <v>178</v>
      </c>
      <c r="P25" s="9">
        <v>0.24673901379936899</v>
      </c>
      <c r="Q25" s="10" t="s">
        <v>159</v>
      </c>
      <c r="R25" s="9">
        <v>0.35986113983421503</v>
      </c>
      <c r="S25" s="10" t="s">
        <v>178</v>
      </c>
    </row>
    <row r="26" spans="1:19" x14ac:dyDescent="0.2">
      <c r="A26" s="12" t="s">
        <v>194</v>
      </c>
      <c r="B26" s="9">
        <v>5.4312067640276698E-2</v>
      </c>
      <c r="C26" s="10" t="s">
        <v>178</v>
      </c>
      <c r="D26" s="9">
        <v>0.29489302877391399</v>
      </c>
      <c r="E26" s="10" t="s">
        <v>178</v>
      </c>
      <c r="F26" s="9">
        <v>9.7081077591408196</v>
      </c>
      <c r="G26" s="10" t="s">
        <v>159</v>
      </c>
      <c r="H26" s="9">
        <v>0.15873953052887599</v>
      </c>
      <c r="I26" s="10" t="s">
        <v>178</v>
      </c>
      <c r="J26" s="9">
        <v>0.162228462449477</v>
      </c>
      <c r="K26" s="10" t="s">
        <v>178</v>
      </c>
      <c r="L26" s="9">
        <v>0.200232871584203</v>
      </c>
      <c r="M26" s="10" t="s">
        <v>159</v>
      </c>
      <c r="N26" s="9">
        <v>0.289681457792973</v>
      </c>
      <c r="O26" s="10" t="s">
        <v>178</v>
      </c>
      <c r="P26" s="9">
        <v>0.246261287314403</v>
      </c>
      <c r="Q26" s="10" t="s">
        <v>159</v>
      </c>
      <c r="R26" s="9">
        <v>0.38128005506259799</v>
      </c>
      <c r="S26" s="10" t="s">
        <v>178</v>
      </c>
    </row>
    <row r="27" spans="1:19" x14ac:dyDescent="0.2">
      <c r="A27" s="12" t="s">
        <v>196</v>
      </c>
      <c r="B27" s="9">
        <v>4.7021787513177898E-2</v>
      </c>
      <c r="C27" s="10" t="s">
        <v>178</v>
      </c>
      <c r="D27" s="9">
        <v>0.29626406673450301</v>
      </c>
      <c r="E27" s="10" t="s">
        <v>178</v>
      </c>
      <c r="F27" s="9">
        <v>11.731240124070901</v>
      </c>
      <c r="G27" s="10" t="s">
        <v>184</v>
      </c>
      <c r="H27" s="9">
        <v>0.15146875110118499</v>
      </c>
      <c r="I27" s="10" t="s">
        <v>178</v>
      </c>
      <c r="J27" s="9">
        <v>0.29215062917342799</v>
      </c>
      <c r="K27" s="10" t="s">
        <v>177</v>
      </c>
      <c r="L27" s="9">
        <v>0.200623098028095</v>
      </c>
      <c r="M27" s="10" t="s">
        <v>159</v>
      </c>
      <c r="N27" s="9">
        <v>0.28555268352762597</v>
      </c>
      <c r="O27" s="10" t="s">
        <v>178</v>
      </c>
      <c r="P27" s="9">
        <v>0.24712745673218001</v>
      </c>
      <c r="Q27" s="10" t="s">
        <v>159</v>
      </c>
      <c r="R27" s="9">
        <v>0.41560151095456899</v>
      </c>
      <c r="S27" s="10" t="s">
        <v>178</v>
      </c>
    </row>
    <row r="28" spans="1:19" x14ac:dyDescent="0.2">
      <c r="A28" s="12" t="s">
        <v>197</v>
      </c>
      <c r="B28" s="9">
        <v>4.7180346175320999E-2</v>
      </c>
      <c r="C28" s="10" t="s">
        <v>178</v>
      </c>
      <c r="D28" s="9">
        <v>0.27919172670676301</v>
      </c>
      <c r="E28" s="10" t="s">
        <v>178</v>
      </c>
      <c r="F28" s="9">
        <v>13.009522065555799</v>
      </c>
      <c r="G28" s="10" t="s">
        <v>159</v>
      </c>
      <c r="H28" s="9">
        <v>0.14166521390498901</v>
      </c>
      <c r="I28" s="10" t="s">
        <v>178</v>
      </c>
      <c r="J28" s="9">
        <v>0.30949521413192899</v>
      </c>
      <c r="K28" s="10" t="s">
        <v>159</v>
      </c>
      <c r="L28" s="9">
        <v>0.17572360570159501</v>
      </c>
      <c r="M28" s="10" t="s">
        <v>159</v>
      </c>
      <c r="N28" s="9">
        <v>0.26322626163926</v>
      </c>
      <c r="O28" s="10" t="s">
        <v>437</v>
      </c>
      <c r="P28" s="9">
        <v>0.23324539600866301</v>
      </c>
      <c r="Q28" s="10" t="s">
        <v>159</v>
      </c>
      <c r="R28" s="9">
        <v>0.405978959773309</v>
      </c>
      <c r="S28" s="10" t="s">
        <v>178</v>
      </c>
    </row>
    <row r="29" spans="1:19" x14ac:dyDescent="0.2">
      <c r="A29" s="12" t="s">
        <v>198</v>
      </c>
      <c r="B29" s="9">
        <v>0.20909613075035199</v>
      </c>
      <c r="C29" s="10" t="s">
        <v>159</v>
      </c>
      <c r="D29" s="9">
        <v>0.48600106147884098</v>
      </c>
      <c r="E29" s="10" t="s">
        <v>195</v>
      </c>
      <c r="F29" s="9">
        <v>0.14652437202987101</v>
      </c>
      <c r="G29" s="10" t="s">
        <v>228</v>
      </c>
      <c r="H29" s="9">
        <v>0.33150766616838601</v>
      </c>
      <c r="I29" s="10" t="s">
        <v>438</v>
      </c>
      <c r="J29" s="9">
        <v>0.28949966677362798</v>
      </c>
      <c r="K29" s="10" t="s">
        <v>159</v>
      </c>
      <c r="L29" s="9">
        <v>0.14389770654662601</v>
      </c>
      <c r="M29" s="10" t="s">
        <v>159</v>
      </c>
      <c r="N29" s="9">
        <v>0.225451746013106</v>
      </c>
      <c r="O29" s="10" t="s">
        <v>230</v>
      </c>
      <c r="P29" s="9">
        <v>0.37372306880217798</v>
      </c>
      <c r="Q29" s="10" t="s">
        <v>159</v>
      </c>
      <c r="R29" s="9">
        <v>0.34984397508635701</v>
      </c>
      <c r="S29" s="10" t="s">
        <v>439</v>
      </c>
    </row>
    <row r="30" spans="1:19" x14ac:dyDescent="0.2">
      <c r="A30" s="12" t="s">
        <v>199</v>
      </c>
      <c r="B30" s="9">
        <v>0.25693845105609803</v>
      </c>
      <c r="C30" s="10" t="s">
        <v>159</v>
      </c>
      <c r="D30" s="9">
        <v>0.58699667682385903</v>
      </c>
      <c r="E30" s="10" t="s">
        <v>258</v>
      </c>
      <c r="F30" s="9">
        <v>0.51128161155922802</v>
      </c>
      <c r="G30" s="10" t="s">
        <v>159</v>
      </c>
      <c r="H30" s="9">
        <v>0.38997313754267898</v>
      </c>
      <c r="I30" s="10" t="s">
        <v>439</v>
      </c>
      <c r="J30" s="9">
        <v>0.366427132833404</v>
      </c>
      <c r="K30" s="10" t="s">
        <v>159</v>
      </c>
      <c r="L30" s="9">
        <v>0.35642818911685997</v>
      </c>
      <c r="M30" s="10" t="s">
        <v>259</v>
      </c>
      <c r="N30" s="9">
        <v>0.222355564141514</v>
      </c>
      <c r="O30" s="10" t="s">
        <v>260</v>
      </c>
      <c r="P30" s="9">
        <v>0.49878340630330897</v>
      </c>
      <c r="Q30" s="10" t="s">
        <v>261</v>
      </c>
      <c r="R30" s="9">
        <v>0.42245200894930202</v>
      </c>
      <c r="S30" s="10" t="s">
        <v>439</v>
      </c>
    </row>
    <row r="31" spans="1:19" x14ac:dyDescent="0.2">
      <c r="A31" s="12" t="s">
        <v>200</v>
      </c>
      <c r="B31" s="9">
        <v>0.29734359301100299</v>
      </c>
      <c r="C31" s="10" t="s">
        <v>159</v>
      </c>
      <c r="D31" s="9">
        <v>0.66437438353046296</v>
      </c>
      <c r="E31" s="10" t="s">
        <v>159</v>
      </c>
      <c r="F31" s="9">
        <v>0.28232633068768398</v>
      </c>
      <c r="G31" s="10" t="s">
        <v>159</v>
      </c>
      <c r="H31" s="9">
        <v>0.384028547762086</v>
      </c>
      <c r="I31" s="10" t="s">
        <v>159</v>
      </c>
      <c r="J31" s="9">
        <v>0.36463602418942598</v>
      </c>
      <c r="K31" s="10" t="s">
        <v>159</v>
      </c>
      <c r="L31" s="9">
        <v>0.35203425845003999</v>
      </c>
      <c r="M31" s="10" t="s">
        <v>159</v>
      </c>
      <c r="N31" s="9">
        <v>0.75457787649317198</v>
      </c>
      <c r="O31" s="10" t="s">
        <v>262</v>
      </c>
      <c r="P31" s="9">
        <v>0.47841914843217997</v>
      </c>
      <c r="Q31" s="10" t="s">
        <v>159</v>
      </c>
      <c r="R31" s="9">
        <v>0.56966820147888597</v>
      </c>
      <c r="S31" s="10" t="s">
        <v>159</v>
      </c>
    </row>
    <row r="32" spans="1:19" x14ac:dyDescent="0.2">
      <c r="A32" s="15" t="s">
        <v>201</v>
      </c>
      <c r="B32" s="13">
        <v>0.28131632843046001</v>
      </c>
      <c r="C32" s="14" t="s">
        <v>159</v>
      </c>
      <c r="D32" s="13">
        <v>0.578869823932181</v>
      </c>
      <c r="E32" s="14" t="s">
        <v>263</v>
      </c>
      <c r="F32" s="13">
        <v>0.35077036205291101</v>
      </c>
      <c r="G32" s="14" t="s">
        <v>159</v>
      </c>
      <c r="H32" s="13">
        <v>0.45720757045091998</v>
      </c>
      <c r="I32" s="14" t="s">
        <v>159</v>
      </c>
      <c r="J32" s="13">
        <v>0.52370613080073503</v>
      </c>
      <c r="K32" s="14" t="s">
        <v>159</v>
      </c>
      <c r="L32" s="13">
        <v>0.35663945539401698</v>
      </c>
      <c r="M32" s="14" t="s">
        <v>159</v>
      </c>
      <c r="N32" s="13">
        <v>0.73914245661012601</v>
      </c>
      <c r="O32" s="14" t="s">
        <v>440</v>
      </c>
      <c r="P32" s="13">
        <v>0.48654807441271702</v>
      </c>
      <c r="Q32" s="14" t="s">
        <v>159</v>
      </c>
      <c r="R32" s="13">
        <v>0.56258087194344297</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8'!A2", "&lt;&lt;&lt; Previous table")</f>
        <v>&lt;&lt;&lt; Previous table</v>
      </c>
    </row>
    <row r="57" spans="1:2" x14ac:dyDescent="0.2">
      <c r="A57" s="17" t="str">
        <f>HYPERLINK("#'WAGERING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S5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HYPERLINK("#'INDEX'!B120", "Link to index")</f>
        <v>Link to index</v>
      </c>
    </row>
    <row r="2" spans="1:19" ht="15.75" customHeight="1" x14ac:dyDescent="0.2">
      <c r="A2" s="25" t="s">
        <v>457</v>
      </c>
      <c r="B2" s="24"/>
      <c r="C2" s="24"/>
      <c r="D2" s="24"/>
      <c r="E2" s="24"/>
      <c r="F2" s="24"/>
      <c r="G2" s="24"/>
      <c r="H2" s="24"/>
      <c r="I2" s="24"/>
      <c r="J2" s="24"/>
      <c r="K2" s="24"/>
      <c r="L2" s="24"/>
      <c r="M2" s="24"/>
      <c r="N2" s="24"/>
      <c r="O2" s="24"/>
      <c r="P2" s="24"/>
      <c r="Q2" s="24"/>
      <c r="R2" s="24"/>
      <c r="S2" s="24"/>
    </row>
    <row r="3" spans="1:19" ht="15.75" customHeight="1" x14ac:dyDescent="0.2">
      <c r="A3" s="25" t="s">
        <v>138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10.586031426494401</v>
      </c>
      <c r="C7" s="10" t="s">
        <v>159</v>
      </c>
      <c r="D7" s="18">
        <v>13.985331628568201</v>
      </c>
      <c r="E7" s="10" t="s">
        <v>159</v>
      </c>
      <c r="F7" s="18">
        <v>25.963519873300399</v>
      </c>
      <c r="G7" s="10" t="s">
        <v>159</v>
      </c>
      <c r="H7" s="18">
        <v>14.9791943021166</v>
      </c>
      <c r="I7" s="10" t="s">
        <v>178</v>
      </c>
      <c r="J7" s="18">
        <v>15.7051697087051</v>
      </c>
      <c r="K7" s="10" t="s">
        <v>178</v>
      </c>
      <c r="L7" s="18">
        <v>17.995351361550899</v>
      </c>
      <c r="M7" s="10" t="s">
        <v>159</v>
      </c>
      <c r="N7" s="18">
        <v>13.683913875619</v>
      </c>
      <c r="O7" s="10" t="s">
        <v>159</v>
      </c>
      <c r="P7" s="18">
        <v>21.214046353768701</v>
      </c>
      <c r="Q7" s="10" t="s">
        <v>159</v>
      </c>
      <c r="R7" s="18">
        <v>14.7289419595699</v>
      </c>
      <c r="S7" s="10" t="s">
        <v>178</v>
      </c>
    </row>
    <row r="8" spans="1:19" x14ac:dyDescent="0.2">
      <c r="A8" s="12" t="s">
        <v>171</v>
      </c>
      <c r="B8" s="18">
        <v>10.444979614677401</v>
      </c>
      <c r="C8" s="10" t="s">
        <v>159</v>
      </c>
      <c r="D8" s="18">
        <v>13.241493819501301</v>
      </c>
      <c r="E8" s="10" t="s">
        <v>159</v>
      </c>
      <c r="F8" s="18">
        <v>23.645990601144</v>
      </c>
      <c r="G8" s="10" t="s">
        <v>159</v>
      </c>
      <c r="H8" s="18">
        <v>13.6754624564644</v>
      </c>
      <c r="I8" s="10" t="s">
        <v>178</v>
      </c>
      <c r="J8" s="18">
        <v>14.936483972942099</v>
      </c>
      <c r="K8" s="10" t="s">
        <v>178</v>
      </c>
      <c r="L8" s="18">
        <v>15.121499323024301</v>
      </c>
      <c r="M8" s="10" t="s">
        <v>159</v>
      </c>
      <c r="N8" s="18">
        <v>13.3359330431995</v>
      </c>
      <c r="O8" s="10" t="s">
        <v>159</v>
      </c>
      <c r="P8" s="18">
        <v>24.174840851106001</v>
      </c>
      <c r="Q8" s="10" t="s">
        <v>159</v>
      </c>
      <c r="R8" s="18">
        <v>14.090035799720299</v>
      </c>
      <c r="S8" s="10" t="s">
        <v>178</v>
      </c>
    </row>
    <row r="9" spans="1:19" x14ac:dyDescent="0.2">
      <c r="A9" s="12" t="s">
        <v>172</v>
      </c>
      <c r="B9" s="18">
        <v>9.2002230472640996</v>
      </c>
      <c r="C9" s="10" t="s">
        <v>159</v>
      </c>
      <c r="D9" s="18">
        <v>12.5744775971243</v>
      </c>
      <c r="E9" s="10" t="s">
        <v>159</v>
      </c>
      <c r="F9" s="18">
        <v>26.506663561562998</v>
      </c>
      <c r="G9" s="10" t="s">
        <v>159</v>
      </c>
      <c r="H9" s="18">
        <v>12.5375921229891</v>
      </c>
      <c r="I9" s="10" t="s">
        <v>178</v>
      </c>
      <c r="J9" s="18">
        <v>13.9781136931385</v>
      </c>
      <c r="K9" s="10" t="s">
        <v>178</v>
      </c>
      <c r="L9" s="18">
        <v>13.5848063724056</v>
      </c>
      <c r="M9" s="10" t="s">
        <v>159</v>
      </c>
      <c r="N9" s="18">
        <v>12.323349019193101</v>
      </c>
      <c r="O9" s="10" t="s">
        <v>159</v>
      </c>
      <c r="P9" s="18">
        <v>24.479572051111401</v>
      </c>
      <c r="Q9" s="10" t="s">
        <v>159</v>
      </c>
      <c r="R9" s="18">
        <v>13.282859467980799</v>
      </c>
      <c r="S9" s="10" t="s">
        <v>178</v>
      </c>
    </row>
    <row r="10" spans="1:19" x14ac:dyDescent="0.2">
      <c r="A10" s="12" t="s">
        <v>173</v>
      </c>
      <c r="B10" s="18">
        <v>10.208349879543601</v>
      </c>
      <c r="C10" s="10" t="s">
        <v>159</v>
      </c>
      <c r="D10" s="18">
        <v>11.8854452979808</v>
      </c>
      <c r="E10" s="10" t="s">
        <v>178</v>
      </c>
      <c r="F10" s="18">
        <v>26.182542238880298</v>
      </c>
      <c r="G10" s="10" t="s">
        <v>159</v>
      </c>
      <c r="H10" s="18">
        <v>11.4002595464486</v>
      </c>
      <c r="I10" s="10" t="s">
        <v>178</v>
      </c>
      <c r="J10" s="18">
        <v>13.2065814575273</v>
      </c>
      <c r="K10" s="10" t="s">
        <v>178</v>
      </c>
      <c r="L10" s="18">
        <v>12.578773120983</v>
      </c>
      <c r="M10" s="10" t="s">
        <v>159</v>
      </c>
      <c r="N10" s="18">
        <v>12.4297520026826</v>
      </c>
      <c r="O10" s="10" t="s">
        <v>159</v>
      </c>
      <c r="P10" s="18">
        <v>25.1348713020631</v>
      </c>
      <c r="Q10" s="10" t="s">
        <v>159</v>
      </c>
      <c r="R10" s="18">
        <v>12.8095503831348</v>
      </c>
      <c r="S10" s="10" t="s">
        <v>178</v>
      </c>
    </row>
    <row r="11" spans="1:19" x14ac:dyDescent="0.2">
      <c r="A11" s="12" t="s">
        <v>174</v>
      </c>
      <c r="B11" s="18">
        <v>9.6149855608777592</v>
      </c>
      <c r="C11" s="10" t="s">
        <v>159</v>
      </c>
      <c r="D11" s="18">
        <v>12.338467684937999</v>
      </c>
      <c r="E11" s="10" t="s">
        <v>178</v>
      </c>
      <c r="F11" s="18">
        <v>37.808817359035999</v>
      </c>
      <c r="G11" s="10" t="s">
        <v>159</v>
      </c>
      <c r="H11" s="18">
        <v>11.1140265696094</v>
      </c>
      <c r="I11" s="10" t="s">
        <v>178</v>
      </c>
      <c r="J11" s="18">
        <v>11.0025117154218</v>
      </c>
      <c r="K11" s="10" t="s">
        <v>178</v>
      </c>
      <c r="L11" s="18">
        <v>10.7227085093973</v>
      </c>
      <c r="M11" s="10" t="s">
        <v>159</v>
      </c>
      <c r="N11" s="18">
        <v>12.6292175490349</v>
      </c>
      <c r="O11" s="10" t="s">
        <v>159</v>
      </c>
      <c r="P11" s="18">
        <v>25.530411023996201</v>
      </c>
      <c r="Q11" s="10" t="s">
        <v>159</v>
      </c>
      <c r="R11" s="18">
        <v>13.0449256120153</v>
      </c>
      <c r="S11" s="10" t="s">
        <v>178</v>
      </c>
    </row>
    <row r="12" spans="1:19" x14ac:dyDescent="0.2">
      <c r="A12" s="12" t="s">
        <v>175</v>
      </c>
      <c r="B12" s="18">
        <v>9.2348937925345407</v>
      </c>
      <c r="C12" s="10" t="s">
        <v>178</v>
      </c>
      <c r="D12" s="18">
        <v>12.3372290741878</v>
      </c>
      <c r="E12" s="10" t="s">
        <v>178</v>
      </c>
      <c r="F12" s="18">
        <v>41.3922003234889</v>
      </c>
      <c r="G12" s="10" t="s">
        <v>159</v>
      </c>
      <c r="H12" s="18">
        <v>10.916993920007499</v>
      </c>
      <c r="I12" s="10" t="s">
        <v>178</v>
      </c>
      <c r="J12" s="18">
        <v>10.5492512987674</v>
      </c>
      <c r="K12" s="10" t="s">
        <v>178</v>
      </c>
      <c r="L12" s="18">
        <v>9.6202784107907195</v>
      </c>
      <c r="M12" s="10" t="s">
        <v>159</v>
      </c>
      <c r="N12" s="18">
        <v>13.6358496681343</v>
      </c>
      <c r="O12" s="10" t="s">
        <v>159</v>
      </c>
      <c r="P12" s="18">
        <v>27.550328655603</v>
      </c>
      <c r="Q12" s="10" t="s">
        <v>159</v>
      </c>
      <c r="R12" s="18">
        <v>13.386394746191</v>
      </c>
      <c r="S12" s="10" t="s">
        <v>178</v>
      </c>
    </row>
    <row r="13" spans="1:19" x14ac:dyDescent="0.2">
      <c r="A13" s="12" t="s">
        <v>179</v>
      </c>
      <c r="B13" s="18">
        <v>9.6591624685138608</v>
      </c>
      <c r="C13" s="10" t="s">
        <v>178</v>
      </c>
      <c r="D13" s="18">
        <v>12.0951318609912</v>
      </c>
      <c r="E13" s="10" t="s">
        <v>159</v>
      </c>
      <c r="F13" s="18">
        <v>42.474910132827603</v>
      </c>
      <c r="G13" s="10" t="s">
        <v>159</v>
      </c>
      <c r="H13" s="18">
        <v>10.5079880599751</v>
      </c>
      <c r="I13" s="10" t="s">
        <v>178</v>
      </c>
      <c r="J13" s="18">
        <v>10.4144249553399</v>
      </c>
      <c r="K13" s="10" t="s">
        <v>178</v>
      </c>
      <c r="L13" s="18">
        <v>8.8914209585246997</v>
      </c>
      <c r="M13" s="10" t="s">
        <v>159</v>
      </c>
      <c r="N13" s="18">
        <v>14.397507941765401</v>
      </c>
      <c r="O13" s="10" t="s">
        <v>159</v>
      </c>
      <c r="P13" s="18">
        <v>27.2400897531788</v>
      </c>
      <c r="Q13" s="10" t="s">
        <v>159</v>
      </c>
      <c r="R13" s="18">
        <v>13.400543207873501</v>
      </c>
      <c r="S13" s="10" t="s">
        <v>178</v>
      </c>
    </row>
    <row r="14" spans="1:19" x14ac:dyDescent="0.2">
      <c r="A14" s="12" t="s">
        <v>180</v>
      </c>
      <c r="B14" s="18">
        <v>10.178025752457099</v>
      </c>
      <c r="C14" s="10" t="s">
        <v>178</v>
      </c>
      <c r="D14" s="18">
        <v>12.4898369081903</v>
      </c>
      <c r="E14" s="10" t="s">
        <v>159</v>
      </c>
      <c r="F14" s="18">
        <v>39.515178659931202</v>
      </c>
      <c r="G14" s="10" t="s">
        <v>159</v>
      </c>
      <c r="H14" s="18">
        <v>10.473394423727701</v>
      </c>
      <c r="I14" s="10" t="s">
        <v>178</v>
      </c>
      <c r="J14" s="18">
        <v>10.7009013086361</v>
      </c>
      <c r="K14" s="10" t="s">
        <v>178</v>
      </c>
      <c r="L14" s="18">
        <v>9.3078119135703208</v>
      </c>
      <c r="M14" s="10" t="s">
        <v>159</v>
      </c>
      <c r="N14" s="18">
        <v>14.565305930564501</v>
      </c>
      <c r="O14" s="10" t="s">
        <v>159</v>
      </c>
      <c r="P14" s="18">
        <v>28.635944864655801</v>
      </c>
      <c r="Q14" s="10" t="s">
        <v>159</v>
      </c>
      <c r="R14" s="18">
        <v>13.6473850230889</v>
      </c>
      <c r="S14" s="10" t="s">
        <v>178</v>
      </c>
    </row>
    <row r="15" spans="1:19" x14ac:dyDescent="0.2">
      <c r="A15" s="12" t="s">
        <v>181</v>
      </c>
      <c r="B15" s="18">
        <v>10.5171332769948</v>
      </c>
      <c r="C15" s="10" t="s">
        <v>178</v>
      </c>
      <c r="D15" s="18">
        <v>11.947440728606001</v>
      </c>
      <c r="E15" s="10" t="s">
        <v>159</v>
      </c>
      <c r="F15" s="18">
        <v>41.704440359895301</v>
      </c>
      <c r="G15" s="10" t="s">
        <v>159</v>
      </c>
      <c r="H15" s="18">
        <v>10.1992864079845</v>
      </c>
      <c r="I15" s="10" t="s">
        <v>178</v>
      </c>
      <c r="J15" s="18">
        <v>9.9140329642005902</v>
      </c>
      <c r="K15" s="10" t="s">
        <v>178</v>
      </c>
      <c r="L15" s="18">
        <v>17.1316528046546</v>
      </c>
      <c r="M15" s="10" t="s">
        <v>159</v>
      </c>
      <c r="N15" s="18">
        <v>14.103279423522199</v>
      </c>
      <c r="O15" s="10" t="s">
        <v>159</v>
      </c>
      <c r="P15" s="18">
        <v>28.624209429831701</v>
      </c>
      <c r="Q15" s="10" t="s">
        <v>159</v>
      </c>
      <c r="R15" s="18">
        <v>13.482818397293199</v>
      </c>
      <c r="S15" s="10" t="s">
        <v>178</v>
      </c>
    </row>
    <row r="16" spans="1:19" x14ac:dyDescent="0.2">
      <c r="A16" s="12" t="s">
        <v>182</v>
      </c>
      <c r="B16" s="18">
        <v>11.032210600390201</v>
      </c>
      <c r="C16" s="10" t="s">
        <v>178</v>
      </c>
      <c r="D16" s="18">
        <v>11.8010386048407</v>
      </c>
      <c r="E16" s="10" t="s">
        <v>159</v>
      </c>
      <c r="F16" s="18">
        <v>50.998539174502</v>
      </c>
      <c r="G16" s="10" t="s">
        <v>159</v>
      </c>
      <c r="H16" s="18">
        <v>11.3168019622173</v>
      </c>
      <c r="I16" s="10" t="s">
        <v>178</v>
      </c>
      <c r="J16" s="18">
        <v>10.0341317074187</v>
      </c>
      <c r="K16" s="10" t="s">
        <v>178</v>
      </c>
      <c r="L16" s="18">
        <v>19.199052334752398</v>
      </c>
      <c r="M16" s="10" t="s">
        <v>159</v>
      </c>
      <c r="N16" s="18">
        <v>14.5687447407234</v>
      </c>
      <c r="O16" s="10" t="s">
        <v>159</v>
      </c>
      <c r="P16" s="18">
        <v>26.5883238931881</v>
      </c>
      <c r="Q16" s="10" t="s">
        <v>159</v>
      </c>
      <c r="R16" s="18">
        <v>14.1060393388492</v>
      </c>
      <c r="S16" s="10" t="s">
        <v>178</v>
      </c>
    </row>
    <row r="17" spans="1:19" x14ac:dyDescent="0.2">
      <c r="A17" s="12" t="s">
        <v>183</v>
      </c>
      <c r="B17" s="18">
        <v>11.2654339972361</v>
      </c>
      <c r="C17" s="10" t="s">
        <v>178</v>
      </c>
      <c r="D17" s="18">
        <v>12.3133467712897</v>
      </c>
      <c r="E17" s="10" t="s">
        <v>159</v>
      </c>
      <c r="F17" s="18">
        <v>52.792969833636597</v>
      </c>
      <c r="G17" s="10" t="s">
        <v>159</v>
      </c>
      <c r="H17" s="18">
        <v>10.712014733013699</v>
      </c>
      <c r="I17" s="10" t="s">
        <v>178</v>
      </c>
      <c r="J17" s="18">
        <v>9.1810716647330999</v>
      </c>
      <c r="K17" s="10" t="s">
        <v>178</v>
      </c>
      <c r="L17" s="18">
        <v>21.653620188471901</v>
      </c>
      <c r="M17" s="10" t="s">
        <v>159</v>
      </c>
      <c r="N17" s="18">
        <v>14.2893890898627</v>
      </c>
      <c r="O17" s="10" t="s">
        <v>178</v>
      </c>
      <c r="P17" s="18">
        <v>25.868050048051401</v>
      </c>
      <c r="Q17" s="10" t="s">
        <v>159</v>
      </c>
      <c r="R17" s="18">
        <v>14.3341053774187</v>
      </c>
      <c r="S17" s="10" t="s">
        <v>178</v>
      </c>
    </row>
    <row r="18" spans="1:19" x14ac:dyDescent="0.2">
      <c r="A18" s="12" t="s">
        <v>185</v>
      </c>
      <c r="B18" s="18">
        <v>11.4831985742503</v>
      </c>
      <c r="C18" s="10" t="s">
        <v>178</v>
      </c>
      <c r="D18" s="18">
        <v>12.665253593728099</v>
      </c>
      <c r="E18" s="10" t="s">
        <v>159</v>
      </c>
      <c r="F18" s="18">
        <v>56.051869420581099</v>
      </c>
      <c r="G18" s="10" t="s">
        <v>159</v>
      </c>
      <c r="H18" s="18">
        <v>11.035729951855901</v>
      </c>
      <c r="I18" s="10" t="s">
        <v>178</v>
      </c>
      <c r="J18" s="18">
        <v>10.683641572407399</v>
      </c>
      <c r="K18" s="10" t="s">
        <v>178</v>
      </c>
      <c r="L18" s="18">
        <v>25.576784153654199</v>
      </c>
      <c r="M18" s="10" t="s">
        <v>159</v>
      </c>
      <c r="N18" s="18">
        <v>14.3917080891153</v>
      </c>
      <c r="O18" s="10" t="s">
        <v>159</v>
      </c>
      <c r="P18" s="18">
        <v>24.683166509396202</v>
      </c>
      <c r="Q18" s="10" t="s">
        <v>159</v>
      </c>
      <c r="R18" s="18">
        <v>14.8526739662962</v>
      </c>
      <c r="S18" s="10" t="s">
        <v>178</v>
      </c>
    </row>
    <row r="19" spans="1:19" x14ac:dyDescent="0.2">
      <c r="A19" s="12" t="s">
        <v>186</v>
      </c>
      <c r="B19" s="18">
        <v>11.221718339766699</v>
      </c>
      <c r="C19" s="10" t="s">
        <v>178</v>
      </c>
      <c r="D19" s="18">
        <v>14.1172531984058</v>
      </c>
      <c r="E19" s="10" t="s">
        <v>159</v>
      </c>
      <c r="F19" s="18">
        <v>61.961290385163998</v>
      </c>
      <c r="G19" s="10" t="s">
        <v>159</v>
      </c>
      <c r="H19" s="18">
        <v>11.3697830038105</v>
      </c>
      <c r="I19" s="10" t="s">
        <v>178</v>
      </c>
      <c r="J19" s="18">
        <v>12.533396678915</v>
      </c>
      <c r="K19" s="10" t="s">
        <v>178</v>
      </c>
      <c r="L19" s="18">
        <v>24.613550949724502</v>
      </c>
      <c r="M19" s="10" t="s">
        <v>159</v>
      </c>
      <c r="N19" s="18">
        <v>14.8560721967603</v>
      </c>
      <c r="O19" s="10" t="s">
        <v>159</v>
      </c>
      <c r="P19" s="18">
        <v>23.9149136804179</v>
      </c>
      <c r="Q19" s="10" t="s">
        <v>159</v>
      </c>
      <c r="R19" s="18">
        <v>15.9369195723072</v>
      </c>
      <c r="S19" s="10" t="s">
        <v>178</v>
      </c>
    </row>
    <row r="20" spans="1:19" x14ac:dyDescent="0.2">
      <c r="A20" s="12" t="s">
        <v>187</v>
      </c>
      <c r="B20" s="18">
        <v>10.3150810645457</v>
      </c>
      <c r="C20" s="10" t="s">
        <v>178</v>
      </c>
      <c r="D20" s="18">
        <v>12.987494266274499</v>
      </c>
      <c r="E20" s="10" t="s">
        <v>159</v>
      </c>
      <c r="F20" s="18">
        <v>66.600093752864595</v>
      </c>
      <c r="G20" s="10" t="s">
        <v>159</v>
      </c>
      <c r="H20" s="18">
        <v>11.044003191473299</v>
      </c>
      <c r="I20" s="10" t="s">
        <v>178</v>
      </c>
      <c r="J20" s="18">
        <v>11.859800613389799</v>
      </c>
      <c r="K20" s="10" t="s">
        <v>178</v>
      </c>
      <c r="L20" s="18">
        <v>26.028639861387099</v>
      </c>
      <c r="M20" s="10" t="s">
        <v>159</v>
      </c>
      <c r="N20" s="18">
        <v>14.49717184302</v>
      </c>
      <c r="O20" s="10" t="s">
        <v>178</v>
      </c>
      <c r="P20" s="18">
        <v>25.975906354396699</v>
      </c>
      <c r="Q20" s="10" t="s">
        <v>159</v>
      </c>
      <c r="R20" s="18">
        <v>15.543652360647499</v>
      </c>
      <c r="S20" s="10" t="s">
        <v>178</v>
      </c>
    </row>
    <row r="21" spans="1:19" x14ac:dyDescent="0.2">
      <c r="A21" s="12" t="s">
        <v>188</v>
      </c>
      <c r="B21" s="18">
        <v>10.039534968416501</v>
      </c>
      <c r="C21" s="10" t="s">
        <v>178</v>
      </c>
      <c r="D21" s="18">
        <v>13.310728037802701</v>
      </c>
      <c r="E21" s="10" t="s">
        <v>159</v>
      </c>
      <c r="F21" s="18">
        <v>71.011625563514002</v>
      </c>
      <c r="G21" s="10" t="s">
        <v>159</v>
      </c>
      <c r="H21" s="18">
        <v>10.8200174895809</v>
      </c>
      <c r="I21" s="10" t="s">
        <v>178</v>
      </c>
      <c r="J21" s="18">
        <v>11.938075759659</v>
      </c>
      <c r="K21" s="10" t="s">
        <v>178</v>
      </c>
      <c r="L21" s="18">
        <v>25.774449164896499</v>
      </c>
      <c r="M21" s="10" t="s">
        <v>159</v>
      </c>
      <c r="N21" s="18">
        <v>14.0254635948365</v>
      </c>
      <c r="O21" s="10" t="s">
        <v>178</v>
      </c>
      <c r="P21" s="18">
        <v>24.3915244976906</v>
      </c>
      <c r="Q21" s="10" t="s">
        <v>159</v>
      </c>
      <c r="R21" s="18">
        <v>15.848900343348401</v>
      </c>
      <c r="S21" s="10" t="s">
        <v>178</v>
      </c>
    </row>
    <row r="22" spans="1:19" x14ac:dyDescent="0.2">
      <c r="A22" s="12" t="s">
        <v>189</v>
      </c>
      <c r="B22" s="18">
        <v>9.9086967945349507</v>
      </c>
      <c r="C22" s="10" t="s">
        <v>178</v>
      </c>
      <c r="D22" s="18">
        <v>13.319120978479001</v>
      </c>
      <c r="E22" s="10" t="s">
        <v>159</v>
      </c>
      <c r="F22" s="18">
        <v>74.483345942724796</v>
      </c>
      <c r="G22" s="10" t="s">
        <v>159</v>
      </c>
      <c r="H22" s="18">
        <v>10.618417967069499</v>
      </c>
      <c r="I22" s="10" t="s">
        <v>178</v>
      </c>
      <c r="J22" s="18">
        <v>9.64296529238778</v>
      </c>
      <c r="K22" s="10" t="s">
        <v>178</v>
      </c>
      <c r="L22" s="18">
        <v>12.856629985171301</v>
      </c>
      <c r="M22" s="10" t="s">
        <v>159</v>
      </c>
      <c r="N22" s="18">
        <v>14.480601566373201</v>
      </c>
      <c r="O22" s="10" t="s">
        <v>178</v>
      </c>
      <c r="P22" s="18">
        <v>25.493721607244499</v>
      </c>
      <c r="Q22" s="10" t="s">
        <v>159</v>
      </c>
      <c r="R22" s="18">
        <v>16.100472575628999</v>
      </c>
      <c r="S22" s="10" t="s">
        <v>178</v>
      </c>
    </row>
    <row r="23" spans="1:19" x14ac:dyDescent="0.2">
      <c r="A23" s="12" t="s">
        <v>190</v>
      </c>
      <c r="B23" s="18">
        <v>9.8122039660540601</v>
      </c>
      <c r="C23" s="10" t="s">
        <v>178</v>
      </c>
      <c r="D23" s="18">
        <v>13.513598846179301</v>
      </c>
      <c r="E23" s="10" t="s">
        <v>159</v>
      </c>
      <c r="F23" s="18">
        <v>76.225603265805404</v>
      </c>
      <c r="G23" s="10" t="s">
        <v>159</v>
      </c>
      <c r="H23" s="18">
        <v>10.4727792263457</v>
      </c>
      <c r="I23" s="10" t="s">
        <v>178</v>
      </c>
      <c r="J23" s="18">
        <v>10.7765933675407</v>
      </c>
      <c r="K23" s="10" t="s">
        <v>178</v>
      </c>
      <c r="L23" s="18">
        <v>14.1119523634485</v>
      </c>
      <c r="M23" s="10" t="s">
        <v>159</v>
      </c>
      <c r="N23" s="18">
        <v>14.6640367574877</v>
      </c>
      <c r="O23" s="10" t="s">
        <v>178</v>
      </c>
      <c r="P23" s="18">
        <v>23.518151784609501</v>
      </c>
      <c r="Q23" s="10" t="s">
        <v>159</v>
      </c>
      <c r="R23" s="18">
        <v>16.603270142074901</v>
      </c>
      <c r="S23" s="10" t="s">
        <v>178</v>
      </c>
    </row>
    <row r="24" spans="1:19" x14ac:dyDescent="0.2">
      <c r="A24" s="12" t="s">
        <v>191</v>
      </c>
      <c r="B24" s="18">
        <v>9.7102141895121008</v>
      </c>
      <c r="C24" s="10" t="s">
        <v>178</v>
      </c>
      <c r="D24" s="18">
        <v>12.9106615697983</v>
      </c>
      <c r="E24" s="10" t="s">
        <v>159</v>
      </c>
      <c r="F24" s="18">
        <v>79.363574187273699</v>
      </c>
      <c r="G24" s="10" t="s">
        <v>159</v>
      </c>
      <c r="H24" s="18">
        <v>9.6361190302489099</v>
      </c>
      <c r="I24" s="10" t="s">
        <v>178</v>
      </c>
      <c r="J24" s="18">
        <v>10.6999779621691</v>
      </c>
      <c r="K24" s="10" t="s">
        <v>178</v>
      </c>
      <c r="L24" s="18">
        <v>14.5029857859451</v>
      </c>
      <c r="M24" s="10" t="s">
        <v>159</v>
      </c>
      <c r="N24" s="18">
        <v>13.947120794824</v>
      </c>
      <c r="O24" s="10" t="s">
        <v>178</v>
      </c>
      <c r="P24" s="18">
        <v>22.405595629302201</v>
      </c>
      <c r="Q24" s="10" t="s">
        <v>159</v>
      </c>
      <c r="R24" s="18">
        <v>16.596521987466801</v>
      </c>
      <c r="S24" s="10" t="s">
        <v>178</v>
      </c>
    </row>
    <row r="25" spans="1:19" x14ac:dyDescent="0.2">
      <c r="A25" s="12" t="s">
        <v>193</v>
      </c>
      <c r="B25" s="18">
        <v>8.5093018052902405</v>
      </c>
      <c r="C25" s="10" t="s">
        <v>178</v>
      </c>
      <c r="D25" s="18">
        <v>12.259696702684399</v>
      </c>
      <c r="E25" s="10" t="s">
        <v>178</v>
      </c>
      <c r="F25" s="18">
        <v>82.992656885830897</v>
      </c>
      <c r="G25" s="10" t="s">
        <v>159</v>
      </c>
      <c r="H25" s="18">
        <v>9.0132089357807104</v>
      </c>
      <c r="I25" s="10" t="s">
        <v>178</v>
      </c>
      <c r="J25" s="18">
        <v>10.1541719879521</v>
      </c>
      <c r="K25" s="10" t="s">
        <v>178</v>
      </c>
      <c r="L25" s="18">
        <v>14.926379003695001</v>
      </c>
      <c r="M25" s="10" t="s">
        <v>159</v>
      </c>
      <c r="N25" s="18">
        <v>13.378359044575401</v>
      </c>
      <c r="O25" s="10" t="s">
        <v>178</v>
      </c>
      <c r="P25" s="18">
        <v>22.8408674012002</v>
      </c>
      <c r="Q25" s="10" t="s">
        <v>159</v>
      </c>
      <c r="R25" s="18">
        <v>16.885785026413</v>
      </c>
      <c r="S25" s="10" t="s">
        <v>178</v>
      </c>
    </row>
    <row r="26" spans="1:19" x14ac:dyDescent="0.2">
      <c r="A26" s="12" t="s">
        <v>194</v>
      </c>
      <c r="B26" s="18">
        <v>7.24854741817943</v>
      </c>
      <c r="C26" s="10" t="s">
        <v>178</v>
      </c>
      <c r="D26" s="18">
        <v>11.8393469787201</v>
      </c>
      <c r="E26" s="10" t="s">
        <v>178</v>
      </c>
      <c r="F26" s="18">
        <v>86.739173895074501</v>
      </c>
      <c r="G26" s="10" t="s">
        <v>159</v>
      </c>
      <c r="H26" s="18">
        <v>8.8688307614086597</v>
      </c>
      <c r="I26" s="10" t="s">
        <v>178</v>
      </c>
      <c r="J26" s="18">
        <v>10.9455609704826</v>
      </c>
      <c r="K26" s="10" t="s">
        <v>178</v>
      </c>
      <c r="L26" s="18">
        <v>14.274167037512001</v>
      </c>
      <c r="M26" s="10" t="s">
        <v>159</v>
      </c>
      <c r="N26" s="18">
        <v>14.3608995708667</v>
      </c>
      <c r="O26" s="10" t="s">
        <v>178</v>
      </c>
      <c r="P26" s="18">
        <v>24.555435913483301</v>
      </c>
      <c r="Q26" s="10" t="s">
        <v>159</v>
      </c>
      <c r="R26" s="18">
        <v>18.4700700113798</v>
      </c>
      <c r="S26" s="10" t="s">
        <v>178</v>
      </c>
    </row>
    <row r="27" spans="1:19" x14ac:dyDescent="0.2">
      <c r="A27" s="12" t="s">
        <v>196</v>
      </c>
      <c r="B27" s="18">
        <v>6.6168592480261097</v>
      </c>
      <c r="C27" s="10" t="s">
        <v>178</v>
      </c>
      <c r="D27" s="18">
        <v>11.9588317895542</v>
      </c>
      <c r="E27" s="10" t="s">
        <v>178</v>
      </c>
      <c r="F27" s="18">
        <v>88.588235034151097</v>
      </c>
      <c r="G27" s="10" t="s">
        <v>184</v>
      </c>
      <c r="H27" s="18">
        <v>8.4095535254935694</v>
      </c>
      <c r="I27" s="10" t="s">
        <v>178</v>
      </c>
      <c r="J27" s="18">
        <v>17.865564742773699</v>
      </c>
      <c r="K27" s="10" t="s">
        <v>177</v>
      </c>
      <c r="L27" s="18">
        <v>15.1246385326475</v>
      </c>
      <c r="M27" s="10" t="s">
        <v>159</v>
      </c>
      <c r="N27" s="18">
        <v>13.866271155441201</v>
      </c>
      <c r="O27" s="10" t="s">
        <v>178</v>
      </c>
      <c r="P27" s="18">
        <v>25.777534013527401</v>
      </c>
      <c r="Q27" s="10" t="s">
        <v>159</v>
      </c>
      <c r="R27" s="18">
        <v>19.745595303077899</v>
      </c>
      <c r="S27" s="10" t="s">
        <v>178</v>
      </c>
    </row>
    <row r="28" spans="1:19" x14ac:dyDescent="0.2">
      <c r="A28" s="12" t="s">
        <v>197</v>
      </c>
      <c r="B28" s="18">
        <v>6.6740120290181304</v>
      </c>
      <c r="C28" s="10" t="s">
        <v>178</v>
      </c>
      <c r="D28" s="18">
        <v>11.672260697067999</v>
      </c>
      <c r="E28" s="10" t="s">
        <v>178</v>
      </c>
      <c r="F28" s="18">
        <v>89.143136771047295</v>
      </c>
      <c r="G28" s="10" t="s">
        <v>159</v>
      </c>
      <c r="H28" s="18">
        <v>7.6467161087287199</v>
      </c>
      <c r="I28" s="10" t="s">
        <v>178</v>
      </c>
      <c r="J28" s="18">
        <v>19.525843457110199</v>
      </c>
      <c r="K28" s="10" t="s">
        <v>159</v>
      </c>
      <c r="L28" s="18">
        <v>13.7522296096849</v>
      </c>
      <c r="M28" s="10" t="s">
        <v>159</v>
      </c>
      <c r="N28" s="18">
        <v>13.520698604649301</v>
      </c>
      <c r="O28" s="10" t="s">
        <v>437</v>
      </c>
      <c r="P28" s="18">
        <v>24.379499832122701</v>
      </c>
      <c r="Q28" s="10" t="s">
        <v>159</v>
      </c>
      <c r="R28" s="18">
        <v>19.6625712674753</v>
      </c>
      <c r="S28" s="10" t="s">
        <v>178</v>
      </c>
    </row>
    <row r="29" spans="1:19" x14ac:dyDescent="0.2">
      <c r="A29" s="12" t="s">
        <v>198</v>
      </c>
      <c r="B29" s="18">
        <v>28.750511555775699</v>
      </c>
      <c r="C29" s="10" t="s">
        <v>159</v>
      </c>
      <c r="D29" s="18">
        <v>22.188024461547201</v>
      </c>
      <c r="E29" s="10" t="s">
        <v>195</v>
      </c>
      <c r="F29" s="18">
        <v>9.5156318953363499</v>
      </c>
      <c r="G29" s="10" t="s">
        <v>228</v>
      </c>
      <c r="H29" s="18">
        <v>21.022960392146899</v>
      </c>
      <c r="I29" s="10" t="s">
        <v>438</v>
      </c>
      <c r="J29" s="18">
        <v>22.571317765479801</v>
      </c>
      <c r="K29" s="10" t="s">
        <v>159</v>
      </c>
      <c r="L29" s="18">
        <v>14.4843654378252</v>
      </c>
      <c r="M29" s="10" t="s">
        <v>159</v>
      </c>
      <c r="N29" s="18">
        <v>15.5744894920294</v>
      </c>
      <c r="O29" s="10" t="s">
        <v>230</v>
      </c>
      <c r="P29" s="18">
        <v>39.050855182514198</v>
      </c>
      <c r="Q29" s="10" t="s">
        <v>159</v>
      </c>
      <c r="R29" s="18">
        <v>21.499071228329001</v>
      </c>
      <c r="S29" s="10" t="s">
        <v>439</v>
      </c>
    </row>
    <row r="30" spans="1:19" x14ac:dyDescent="0.2">
      <c r="A30" s="12" t="s">
        <v>199</v>
      </c>
      <c r="B30" s="18">
        <v>27.954593626235699</v>
      </c>
      <c r="C30" s="10" t="s">
        <v>159</v>
      </c>
      <c r="D30" s="18">
        <v>24.601443390836401</v>
      </c>
      <c r="E30" s="10" t="s">
        <v>258</v>
      </c>
      <c r="F30" s="18">
        <v>21.5185397852416</v>
      </c>
      <c r="G30" s="10" t="s">
        <v>159</v>
      </c>
      <c r="H30" s="18">
        <v>19.0510100148486</v>
      </c>
      <c r="I30" s="10" t="s">
        <v>439</v>
      </c>
      <c r="J30" s="18">
        <v>22.108032132281998</v>
      </c>
      <c r="K30" s="10" t="s">
        <v>159</v>
      </c>
      <c r="L30" s="18">
        <v>25.107646561924799</v>
      </c>
      <c r="M30" s="10" t="s">
        <v>259</v>
      </c>
      <c r="N30" s="18">
        <v>21.534395193560002</v>
      </c>
      <c r="O30" s="10" t="s">
        <v>260</v>
      </c>
      <c r="P30" s="18">
        <v>43.763509357295298</v>
      </c>
      <c r="Q30" s="10" t="s">
        <v>261</v>
      </c>
      <c r="R30" s="18">
        <v>24.187722295621001</v>
      </c>
      <c r="S30" s="10" t="s">
        <v>439</v>
      </c>
    </row>
    <row r="31" spans="1:19" x14ac:dyDescent="0.2">
      <c r="A31" s="12" t="s">
        <v>200</v>
      </c>
      <c r="B31" s="18">
        <v>30.6997231430821</v>
      </c>
      <c r="C31" s="10" t="s">
        <v>159</v>
      </c>
      <c r="D31" s="18">
        <v>27.661552774314298</v>
      </c>
      <c r="E31" s="10" t="s">
        <v>159</v>
      </c>
      <c r="F31" s="18">
        <v>14.7897765235302</v>
      </c>
      <c r="G31" s="10" t="s">
        <v>159</v>
      </c>
      <c r="H31" s="18">
        <v>19.956051048695102</v>
      </c>
      <c r="I31" s="10" t="s">
        <v>159</v>
      </c>
      <c r="J31" s="18">
        <v>22.042966690510799</v>
      </c>
      <c r="K31" s="10" t="s">
        <v>159</v>
      </c>
      <c r="L31" s="18">
        <v>26.5942974592067</v>
      </c>
      <c r="M31" s="10" t="s">
        <v>159</v>
      </c>
      <c r="N31" s="18">
        <v>41.437598767344198</v>
      </c>
      <c r="O31" s="10" t="s">
        <v>262</v>
      </c>
      <c r="P31" s="18">
        <v>44.458067273268497</v>
      </c>
      <c r="Q31" s="10" t="s">
        <v>159</v>
      </c>
      <c r="R31" s="18">
        <v>29.972955620890399</v>
      </c>
      <c r="S31" s="10" t="s">
        <v>159</v>
      </c>
    </row>
    <row r="32" spans="1:19" x14ac:dyDescent="0.2">
      <c r="A32" s="15" t="s">
        <v>201</v>
      </c>
      <c r="B32" s="19">
        <v>27.944220758154799</v>
      </c>
      <c r="C32" s="14" t="s">
        <v>159</v>
      </c>
      <c r="D32" s="19">
        <v>21.981917537184501</v>
      </c>
      <c r="E32" s="14" t="s">
        <v>263</v>
      </c>
      <c r="F32" s="19">
        <v>15.8459065289849</v>
      </c>
      <c r="G32" s="14" t="s">
        <v>159</v>
      </c>
      <c r="H32" s="19">
        <v>21.6853794836559</v>
      </c>
      <c r="I32" s="14" t="s">
        <v>159</v>
      </c>
      <c r="J32" s="19">
        <v>27.1831475140254</v>
      </c>
      <c r="K32" s="14" t="s">
        <v>159</v>
      </c>
      <c r="L32" s="19">
        <v>25.9562159998281</v>
      </c>
      <c r="M32" s="14" t="s">
        <v>159</v>
      </c>
      <c r="N32" s="19">
        <v>34.969186764700098</v>
      </c>
      <c r="O32" s="14" t="s">
        <v>440</v>
      </c>
      <c r="P32" s="19">
        <v>44.113495733543203</v>
      </c>
      <c r="Q32" s="14" t="s">
        <v>159</v>
      </c>
      <c r="R32" s="19">
        <v>26.705375893428101</v>
      </c>
      <c r="S32" s="14" t="s">
        <v>159</v>
      </c>
    </row>
    <row r="34" spans="1:2" x14ac:dyDescent="0.2">
      <c r="A34" s="16" t="s">
        <v>202</v>
      </c>
      <c r="B34" s="16" t="s">
        <v>216</v>
      </c>
    </row>
    <row r="36" spans="1:2" x14ac:dyDescent="0.2">
      <c r="B36" s="16" t="s">
        <v>441</v>
      </c>
    </row>
    <row r="37" spans="1:2" x14ac:dyDescent="0.2">
      <c r="B37" s="16" t="s">
        <v>442</v>
      </c>
    </row>
    <row r="38" spans="1:2" x14ac:dyDescent="0.2">
      <c r="B38" s="16" t="s">
        <v>443</v>
      </c>
    </row>
    <row r="39" spans="1:2" x14ac:dyDescent="0.2">
      <c r="B39" s="16" t="s">
        <v>444</v>
      </c>
    </row>
    <row r="40" spans="1:2" x14ac:dyDescent="0.2">
      <c r="B40" s="16" t="s">
        <v>423</v>
      </c>
    </row>
    <row r="41" spans="1:2" x14ac:dyDescent="0.2">
      <c r="B41" s="16" t="s">
        <v>424</v>
      </c>
    </row>
    <row r="42" spans="1:2" x14ac:dyDescent="0.2">
      <c r="B42" s="16" t="s">
        <v>425</v>
      </c>
    </row>
    <row r="43" spans="1:2" x14ac:dyDescent="0.2">
      <c r="B43" s="16" t="s">
        <v>445</v>
      </c>
    </row>
    <row r="44" spans="1:2" x14ac:dyDescent="0.2">
      <c r="B44" s="16" t="s">
        <v>446</v>
      </c>
    </row>
    <row r="45" spans="1:2" x14ac:dyDescent="0.2">
      <c r="B45" s="16" t="s">
        <v>447</v>
      </c>
    </row>
    <row r="46" spans="1:2" x14ac:dyDescent="0.2">
      <c r="B46" s="16" t="s">
        <v>448</v>
      </c>
    </row>
    <row r="47" spans="1:2" x14ac:dyDescent="0.2">
      <c r="B47" s="16" t="s">
        <v>430</v>
      </c>
    </row>
    <row r="48" spans="1:2" x14ac:dyDescent="0.2">
      <c r="B48" s="16" t="s">
        <v>449</v>
      </c>
    </row>
    <row r="49" spans="1:2" x14ac:dyDescent="0.2">
      <c r="B49" s="16" t="s">
        <v>450</v>
      </c>
    </row>
    <row r="50" spans="1:2" x14ac:dyDescent="0.2">
      <c r="B50" s="16" t="s">
        <v>451</v>
      </c>
    </row>
    <row r="52" spans="1:2" x14ac:dyDescent="0.2">
      <c r="B52" s="16" t="s">
        <v>208</v>
      </c>
    </row>
    <row r="53" spans="1:2" x14ac:dyDescent="0.2">
      <c r="B53" s="16" t="s">
        <v>452</v>
      </c>
    </row>
    <row r="56" spans="1:2" x14ac:dyDescent="0.2">
      <c r="A56" s="17" t="str">
        <f>HYPERLINK("#'WAGERING 9'!A2", "&lt;&lt;&lt; Previous table")</f>
        <v>&lt;&lt;&lt; Previous table</v>
      </c>
    </row>
    <row r="57" spans="1:2" x14ac:dyDescent="0.2">
      <c r="A57" s="17" t="str">
        <f>HYPERLINK("#'WAGERING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S5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HYPERLINK("#'INDEX'!B121", "Link to index")</f>
        <v>Link to index</v>
      </c>
    </row>
    <row r="2" spans="1:19" ht="15.75" customHeight="1" x14ac:dyDescent="0.2">
      <c r="A2" s="25" t="s">
        <v>458</v>
      </c>
      <c r="B2" s="24"/>
      <c r="C2" s="24"/>
      <c r="D2" s="24"/>
      <c r="E2" s="24"/>
      <c r="F2" s="24"/>
      <c r="G2" s="24"/>
      <c r="H2" s="24"/>
      <c r="I2" s="24"/>
      <c r="J2" s="24"/>
      <c r="K2" s="24"/>
      <c r="L2" s="24"/>
      <c r="M2" s="24"/>
      <c r="N2" s="24"/>
      <c r="O2" s="24"/>
      <c r="P2" s="24"/>
      <c r="Q2" s="24"/>
      <c r="R2" s="24"/>
      <c r="S2" s="24"/>
    </row>
    <row r="3" spans="1:19" ht="15.75" customHeight="1" x14ac:dyDescent="0.2">
      <c r="A3" s="25" t="s">
        <v>139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5.9160000000000004</v>
      </c>
      <c r="C7" s="10" t="s">
        <v>159</v>
      </c>
      <c r="D7" s="9">
        <v>285.42399999999998</v>
      </c>
      <c r="E7" s="10" t="s">
        <v>159</v>
      </c>
      <c r="F7" s="9">
        <v>4.0739999999999998</v>
      </c>
      <c r="G7" s="10" t="s">
        <v>159</v>
      </c>
      <c r="H7" s="9">
        <v>80.099999999999994</v>
      </c>
      <c r="I7" s="10" t="s">
        <v>178</v>
      </c>
      <c r="J7" s="9">
        <v>24.411000000000001</v>
      </c>
      <c r="K7" s="10" t="s">
        <v>178</v>
      </c>
      <c r="L7" s="9">
        <v>9.1989999999999998</v>
      </c>
      <c r="M7" s="10" t="s">
        <v>159</v>
      </c>
      <c r="N7" s="9">
        <v>128.126</v>
      </c>
      <c r="O7" s="10" t="s">
        <v>159</v>
      </c>
      <c r="P7" s="9">
        <v>36.838000000000001</v>
      </c>
      <c r="Q7" s="10" t="s">
        <v>159</v>
      </c>
      <c r="R7" s="9">
        <v>574.08799999999997</v>
      </c>
      <c r="S7" s="10" t="s">
        <v>178</v>
      </c>
    </row>
    <row r="8" spans="1:19" x14ac:dyDescent="0.2">
      <c r="A8" s="12" t="s">
        <v>171</v>
      </c>
      <c r="B8" s="9">
        <v>4.74</v>
      </c>
      <c r="C8" s="10" t="s">
        <v>159</v>
      </c>
      <c r="D8" s="9">
        <v>192.34800000000001</v>
      </c>
      <c r="E8" s="10" t="s">
        <v>159</v>
      </c>
      <c r="F8" s="9">
        <v>5.0609999999999999</v>
      </c>
      <c r="G8" s="10" t="s">
        <v>159</v>
      </c>
      <c r="H8" s="9">
        <v>82</v>
      </c>
      <c r="I8" s="10" t="s">
        <v>178</v>
      </c>
      <c r="J8" s="9">
        <v>23.82</v>
      </c>
      <c r="K8" s="10" t="s">
        <v>178</v>
      </c>
      <c r="L8" s="9">
        <v>8.0540000000000003</v>
      </c>
      <c r="M8" s="10" t="s">
        <v>159</v>
      </c>
      <c r="N8" s="9">
        <v>135.553</v>
      </c>
      <c r="O8" s="10" t="s">
        <v>159</v>
      </c>
      <c r="P8" s="9">
        <v>39.124000000000002</v>
      </c>
      <c r="Q8" s="10" t="s">
        <v>159</v>
      </c>
      <c r="R8" s="9">
        <v>490.7</v>
      </c>
      <c r="S8" s="10" t="s">
        <v>178</v>
      </c>
    </row>
    <row r="9" spans="1:19" x14ac:dyDescent="0.2">
      <c r="A9" s="12" t="s">
        <v>172</v>
      </c>
      <c r="B9" s="9">
        <v>5.1769999999999996</v>
      </c>
      <c r="C9" s="10" t="s">
        <v>178</v>
      </c>
      <c r="D9" s="9">
        <v>193.61099999999999</v>
      </c>
      <c r="E9" s="10" t="s">
        <v>159</v>
      </c>
      <c r="F9" s="9">
        <v>7.5810000000000004</v>
      </c>
      <c r="G9" s="10" t="s">
        <v>159</v>
      </c>
      <c r="H9" s="9">
        <v>50.448</v>
      </c>
      <c r="I9" s="10" t="s">
        <v>178</v>
      </c>
      <c r="J9" s="9">
        <v>24.053000000000001</v>
      </c>
      <c r="K9" s="10" t="s">
        <v>178</v>
      </c>
      <c r="L9" s="9">
        <v>6.3110210000000002</v>
      </c>
      <c r="M9" s="10" t="s">
        <v>159</v>
      </c>
      <c r="N9" s="9">
        <v>138.197</v>
      </c>
      <c r="O9" s="10" t="s">
        <v>159</v>
      </c>
      <c r="P9" s="9">
        <v>40.841000000000001</v>
      </c>
      <c r="Q9" s="10" t="s">
        <v>159</v>
      </c>
      <c r="R9" s="9">
        <v>466.219021</v>
      </c>
      <c r="S9" s="10" t="s">
        <v>178</v>
      </c>
    </row>
    <row r="10" spans="1:19" x14ac:dyDescent="0.2">
      <c r="A10" s="12" t="s">
        <v>173</v>
      </c>
      <c r="B10" s="9">
        <v>2.802</v>
      </c>
      <c r="C10" s="10" t="s">
        <v>178</v>
      </c>
      <c r="D10" s="9">
        <v>138.16800000000001</v>
      </c>
      <c r="E10" s="10" t="s">
        <v>159</v>
      </c>
      <c r="F10" s="9">
        <v>7.4749999999999996</v>
      </c>
      <c r="G10" s="10" t="s">
        <v>159</v>
      </c>
      <c r="H10" s="9">
        <v>26.79</v>
      </c>
      <c r="I10" s="10" t="s">
        <v>178</v>
      </c>
      <c r="J10" s="9">
        <v>15.866</v>
      </c>
      <c r="K10" s="10" t="s">
        <v>178</v>
      </c>
      <c r="L10" s="9">
        <v>0.71020000000000005</v>
      </c>
      <c r="M10" s="10" t="s">
        <v>178</v>
      </c>
      <c r="N10" s="9">
        <v>94.286000000000001</v>
      </c>
      <c r="O10" s="10" t="s">
        <v>159</v>
      </c>
      <c r="P10" s="9">
        <v>42.421999999999997</v>
      </c>
      <c r="Q10" s="10" t="s">
        <v>159</v>
      </c>
      <c r="R10" s="9">
        <v>328.51920000000001</v>
      </c>
      <c r="S10" s="10" t="s">
        <v>178</v>
      </c>
    </row>
    <row r="11" spans="1:19" x14ac:dyDescent="0.2">
      <c r="A11" s="12" t="s">
        <v>174</v>
      </c>
      <c r="B11" s="9">
        <v>2.6930000000000001</v>
      </c>
      <c r="C11" s="10" t="s">
        <v>178</v>
      </c>
      <c r="D11" s="9">
        <v>142.346</v>
      </c>
      <c r="E11" s="10" t="s">
        <v>178</v>
      </c>
      <c r="F11" s="9">
        <v>7.4710000000000001</v>
      </c>
      <c r="G11" s="10" t="s">
        <v>159</v>
      </c>
      <c r="H11" s="9">
        <v>27.306000000000001</v>
      </c>
      <c r="I11" s="10" t="s">
        <v>178</v>
      </c>
      <c r="J11" s="9">
        <v>0.31</v>
      </c>
      <c r="K11" s="10" t="s">
        <v>178</v>
      </c>
      <c r="L11" s="9">
        <v>1.0999999999999999E-2</v>
      </c>
      <c r="M11" s="10" t="s">
        <v>178</v>
      </c>
      <c r="N11" s="9">
        <v>99.418999999999997</v>
      </c>
      <c r="O11" s="10" t="s">
        <v>178</v>
      </c>
      <c r="P11" s="9">
        <v>44.542000000000002</v>
      </c>
      <c r="Q11" s="10" t="s">
        <v>159</v>
      </c>
      <c r="R11" s="9">
        <v>324.09800000000001</v>
      </c>
      <c r="S11" s="10" t="s">
        <v>178</v>
      </c>
    </row>
    <row r="12" spans="1:19" x14ac:dyDescent="0.2">
      <c r="A12" s="12" t="s">
        <v>175</v>
      </c>
      <c r="B12" s="9">
        <v>3.0739999999999998</v>
      </c>
      <c r="C12" s="10" t="s">
        <v>178</v>
      </c>
      <c r="D12" s="9">
        <v>145.673</v>
      </c>
      <c r="E12" s="10" t="s">
        <v>159</v>
      </c>
      <c r="F12" s="9">
        <v>9.0370000000000008</v>
      </c>
      <c r="G12" s="10" t="s">
        <v>159</v>
      </c>
      <c r="H12" s="9">
        <v>28.841999999999999</v>
      </c>
      <c r="I12" s="10" t="s">
        <v>178</v>
      </c>
      <c r="J12" s="9">
        <v>7.2869999999999999</v>
      </c>
      <c r="K12" s="10" t="s">
        <v>178</v>
      </c>
      <c r="L12" s="9">
        <v>0.03</v>
      </c>
      <c r="M12" s="10" t="s">
        <v>178</v>
      </c>
      <c r="N12" s="9">
        <v>103.628</v>
      </c>
      <c r="O12" s="10" t="s">
        <v>178</v>
      </c>
      <c r="P12" s="9">
        <v>48.326999999999998</v>
      </c>
      <c r="Q12" s="10" t="s">
        <v>159</v>
      </c>
      <c r="R12" s="9">
        <v>345.89800000000002</v>
      </c>
      <c r="S12" s="10" t="s">
        <v>178</v>
      </c>
    </row>
    <row r="13" spans="1:19" x14ac:dyDescent="0.2">
      <c r="A13" s="12" t="s">
        <v>179</v>
      </c>
      <c r="B13" s="9">
        <v>6.1989999999999998</v>
      </c>
      <c r="C13" s="10" t="s">
        <v>178</v>
      </c>
      <c r="D13" s="9">
        <v>151.34399999999999</v>
      </c>
      <c r="E13" s="10" t="s">
        <v>159</v>
      </c>
      <c r="F13" s="9">
        <v>9.4770000000000003</v>
      </c>
      <c r="G13" s="10" t="s">
        <v>159</v>
      </c>
      <c r="H13" s="9">
        <v>31.289000000000001</v>
      </c>
      <c r="I13" s="10" t="s">
        <v>178</v>
      </c>
      <c r="J13" s="9">
        <v>7.484</v>
      </c>
      <c r="K13" s="10" t="s">
        <v>178</v>
      </c>
      <c r="L13" s="9">
        <v>3.2000000000000001E-2</v>
      </c>
      <c r="M13" s="10" t="s">
        <v>178</v>
      </c>
      <c r="N13" s="9">
        <v>108.572</v>
      </c>
      <c r="O13" s="10" t="s">
        <v>178</v>
      </c>
      <c r="P13" s="9">
        <v>51.899000000000001</v>
      </c>
      <c r="Q13" s="10" t="s">
        <v>159</v>
      </c>
      <c r="R13" s="9">
        <v>366.29599999999999</v>
      </c>
      <c r="S13" s="10" t="s">
        <v>178</v>
      </c>
    </row>
    <row r="14" spans="1:19" x14ac:dyDescent="0.2">
      <c r="A14" s="12" t="s">
        <v>180</v>
      </c>
      <c r="B14" s="9">
        <v>7.9020000000000001</v>
      </c>
      <c r="C14" s="10" t="s">
        <v>178</v>
      </c>
      <c r="D14" s="9">
        <v>157.637</v>
      </c>
      <c r="E14" s="10" t="s">
        <v>159</v>
      </c>
      <c r="F14" s="9">
        <v>11.273</v>
      </c>
      <c r="G14" s="10" t="s">
        <v>159</v>
      </c>
      <c r="H14" s="9">
        <v>33.095999999999997</v>
      </c>
      <c r="I14" s="10" t="s">
        <v>178</v>
      </c>
      <c r="J14" s="9">
        <v>7.9729999999999999</v>
      </c>
      <c r="K14" s="10" t="s">
        <v>178</v>
      </c>
      <c r="L14" s="9">
        <v>0.03</v>
      </c>
      <c r="M14" s="10" t="s">
        <v>178</v>
      </c>
      <c r="N14" s="9">
        <v>115.148</v>
      </c>
      <c r="O14" s="10" t="s">
        <v>178</v>
      </c>
      <c r="P14" s="9">
        <v>52.98</v>
      </c>
      <c r="Q14" s="10" t="s">
        <v>159</v>
      </c>
      <c r="R14" s="9">
        <v>386.03899999999999</v>
      </c>
      <c r="S14" s="10" t="s">
        <v>178</v>
      </c>
    </row>
    <row r="15" spans="1:19" x14ac:dyDescent="0.2">
      <c r="A15" s="12" t="s">
        <v>181</v>
      </c>
      <c r="B15" s="9">
        <v>6.6580000000000004</v>
      </c>
      <c r="C15" s="10" t="s">
        <v>178</v>
      </c>
      <c r="D15" s="9">
        <v>150.768</v>
      </c>
      <c r="E15" s="10" t="s">
        <v>159</v>
      </c>
      <c r="F15" s="9">
        <v>12.30217</v>
      </c>
      <c r="G15" s="10" t="s">
        <v>159</v>
      </c>
      <c r="H15" s="9">
        <v>34.725026290000002</v>
      </c>
      <c r="I15" s="10" t="s">
        <v>178</v>
      </c>
      <c r="J15" s="9">
        <v>6.8739999999999997</v>
      </c>
      <c r="K15" s="10" t="s">
        <v>178</v>
      </c>
      <c r="L15" s="9">
        <v>2.9000000000000001E-2</v>
      </c>
      <c r="M15" s="10" t="s">
        <v>178</v>
      </c>
      <c r="N15" s="9">
        <v>116.71299999999999</v>
      </c>
      <c r="O15" s="10" t="s">
        <v>178</v>
      </c>
      <c r="P15" s="9">
        <v>57.545999999999999</v>
      </c>
      <c r="Q15" s="10" t="s">
        <v>159</v>
      </c>
      <c r="R15" s="9">
        <v>385.61519628999997</v>
      </c>
      <c r="S15" s="10" t="s">
        <v>178</v>
      </c>
    </row>
    <row r="16" spans="1:19" x14ac:dyDescent="0.2">
      <c r="A16" s="12" t="s">
        <v>182</v>
      </c>
      <c r="B16" s="9">
        <v>7.3120000000000003</v>
      </c>
      <c r="C16" s="10" t="s">
        <v>178</v>
      </c>
      <c r="D16" s="9">
        <v>154.46799999999999</v>
      </c>
      <c r="E16" s="10" t="s">
        <v>159</v>
      </c>
      <c r="F16" s="9">
        <v>16.507000000000001</v>
      </c>
      <c r="G16" s="10" t="s">
        <v>159</v>
      </c>
      <c r="H16" s="9">
        <v>37.182013060000003</v>
      </c>
      <c r="I16" s="10" t="s">
        <v>178</v>
      </c>
      <c r="J16" s="9">
        <v>7.4980000000000002</v>
      </c>
      <c r="K16" s="10" t="s">
        <v>178</v>
      </c>
      <c r="L16" s="9">
        <v>2.7E-2</v>
      </c>
      <c r="M16" s="10" t="s">
        <v>178</v>
      </c>
      <c r="N16" s="9">
        <v>122.50700000000001</v>
      </c>
      <c r="O16" s="10" t="s">
        <v>178</v>
      </c>
      <c r="P16" s="9">
        <v>61.606000000000002</v>
      </c>
      <c r="Q16" s="10" t="s">
        <v>159</v>
      </c>
      <c r="R16" s="9">
        <v>407.10701305999999</v>
      </c>
      <c r="S16" s="10" t="s">
        <v>178</v>
      </c>
    </row>
    <row r="17" spans="1:19" x14ac:dyDescent="0.2">
      <c r="A17" s="12" t="s">
        <v>183</v>
      </c>
      <c r="B17" s="9">
        <v>9.0169999999999995</v>
      </c>
      <c r="C17" s="10" t="s">
        <v>178</v>
      </c>
      <c r="D17" s="9">
        <v>148.16800000000001</v>
      </c>
      <c r="E17" s="10" t="s">
        <v>159</v>
      </c>
      <c r="F17" s="9">
        <v>20.145045509999999</v>
      </c>
      <c r="G17" s="10" t="s">
        <v>159</v>
      </c>
      <c r="H17" s="9">
        <v>37.363601240000001</v>
      </c>
      <c r="I17" s="10" t="s">
        <v>178</v>
      </c>
      <c r="J17" s="9">
        <v>7.1269999999999998</v>
      </c>
      <c r="K17" s="10" t="s">
        <v>178</v>
      </c>
      <c r="L17" s="9">
        <v>5.67</v>
      </c>
      <c r="M17" s="10" t="s">
        <v>178</v>
      </c>
      <c r="N17" s="9">
        <v>124.247</v>
      </c>
      <c r="O17" s="10" t="s">
        <v>178</v>
      </c>
      <c r="P17" s="9">
        <v>30.645</v>
      </c>
      <c r="Q17" s="10" t="s">
        <v>159</v>
      </c>
      <c r="R17" s="9">
        <v>382.38264674999999</v>
      </c>
      <c r="S17" s="10" t="s">
        <v>178</v>
      </c>
    </row>
    <row r="18" spans="1:19" x14ac:dyDescent="0.2">
      <c r="A18" s="12" t="s">
        <v>185</v>
      </c>
      <c r="B18" s="9">
        <v>5.9359999999999999</v>
      </c>
      <c r="C18" s="10" t="s">
        <v>178</v>
      </c>
      <c r="D18" s="9">
        <v>160.131</v>
      </c>
      <c r="E18" s="10" t="s">
        <v>159</v>
      </c>
      <c r="F18" s="9">
        <v>21.824000000000002</v>
      </c>
      <c r="G18" s="10" t="s">
        <v>159</v>
      </c>
      <c r="H18" s="9">
        <v>40.262</v>
      </c>
      <c r="I18" s="10" t="s">
        <v>178</v>
      </c>
      <c r="J18" s="9">
        <v>7.859</v>
      </c>
      <c r="K18" s="10" t="s">
        <v>178</v>
      </c>
      <c r="L18" s="9">
        <v>7.9349999999999996</v>
      </c>
      <c r="M18" s="10" t="s">
        <v>178</v>
      </c>
      <c r="N18" s="9">
        <v>129.923</v>
      </c>
      <c r="O18" s="10" t="s">
        <v>178</v>
      </c>
      <c r="P18" s="9">
        <v>32.336850460000001</v>
      </c>
      <c r="Q18" s="10" t="s">
        <v>159</v>
      </c>
      <c r="R18" s="9">
        <v>406.20685046</v>
      </c>
      <c r="S18" s="10" t="s">
        <v>178</v>
      </c>
    </row>
    <row r="19" spans="1:19" x14ac:dyDescent="0.2">
      <c r="A19" s="12" t="s">
        <v>186</v>
      </c>
      <c r="B19" s="9">
        <v>8.8789999999999996</v>
      </c>
      <c r="C19" s="10" t="s">
        <v>178</v>
      </c>
      <c r="D19" s="9">
        <v>166.96199999999999</v>
      </c>
      <c r="E19" s="10" t="s">
        <v>159</v>
      </c>
      <c r="F19" s="9">
        <v>16.063683000000001</v>
      </c>
      <c r="G19" s="10" t="s">
        <v>159</v>
      </c>
      <c r="H19" s="9">
        <v>39.881999999999998</v>
      </c>
      <c r="I19" s="10" t="s">
        <v>178</v>
      </c>
      <c r="J19" s="9">
        <v>7.0940000000000003</v>
      </c>
      <c r="K19" s="10" t="s">
        <v>178</v>
      </c>
      <c r="L19" s="9">
        <v>6.7190000000000003</v>
      </c>
      <c r="M19" s="10" t="s">
        <v>178</v>
      </c>
      <c r="N19" s="9">
        <v>133.78802354999999</v>
      </c>
      <c r="O19" s="10" t="s">
        <v>178</v>
      </c>
      <c r="P19" s="9">
        <v>31.658999999999999</v>
      </c>
      <c r="Q19" s="10" t="s">
        <v>159</v>
      </c>
      <c r="R19" s="9">
        <v>411.04670655000001</v>
      </c>
      <c r="S19" s="10" t="s">
        <v>178</v>
      </c>
    </row>
    <row r="20" spans="1:19" x14ac:dyDescent="0.2">
      <c r="A20" s="12" t="s">
        <v>187</v>
      </c>
      <c r="B20" s="9">
        <v>1.601</v>
      </c>
      <c r="C20" s="10" t="s">
        <v>178</v>
      </c>
      <c r="D20" s="9">
        <v>162.81100000000001</v>
      </c>
      <c r="E20" s="10" t="s">
        <v>159</v>
      </c>
      <c r="F20" s="9">
        <v>9.1904509999999995</v>
      </c>
      <c r="G20" s="10" t="s">
        <v>159</v>
      </c>
      <c r="H20" s="9">
        <v>40.015999999999998</v>
      </c>
      <c r="I20" s="10" t="s">
        <v>178</v>
      </c>
      <c r="J20" s="9">
        <v>1.99</v>
      </c>
      <c r="K20" s="10" t="s">
        <v>178</v>
      </c>
      <c r="L20" s="9">
        <v>2.4529999999999998</v>
      </c>
      <c r="M20" s="10" t="s">
        <v>178</v>
      </c>
      <c r="N20" s="9">
        <v>131.58099999999999</v>
      </c>
      <c r="O20" s="10" t="s">
        <v>178</v>
      </c>
      <c r="P20" s="9">
        <v>33.994199999999999</v>
      </c>
      <c r="Q20" s="10" t="s">
        <v>159</v>
      </c>
      <c r="R20" s="9">
        <v>383.63665099999997</v>
      </c>
      <c r="S20" s="10" t="s">
        <v>178</v>
      </c>
    </row>
    <row r="21" spans="1:19" x14ac:dyDescent="0.2">
      <c r="A21" s="12" t="s">
        <v>188</v>
      </c>
      <c r="B21" s="9">
        <v>1.349</v>
      </c>
      <c r="C21" s="10" t="s">
        <v>178</v>
      </c>
      <c r="D21" s="9">
        <v>160.30699999999999</v>
      </c>
      <c r="E21" s="10" t="s">
        <v>159</v>
      </c>
      <c r="F21" s="9">
        <v>9.4047940000000008</v>
      </c>
      <c r="G21" s="10" t="s">
        <v>159</v>
      </c>
      <c r="H21" s="9">
        <v>41.048000000000002</v>
      </c>
      <c r="I21" s="10" t="s">
        <v>178</v>
      </c>
      <c r="J21" s="9">
        <v>1.2989999999999999</v>
      </c>
      <c r="K21" s="10" t="s">
        <v>178</v>
      </c>
      <c r="L21" s="9">
        <v>2.2200000000000002</v>
      </c>
      <c r="M21" s="10" t="s">
        <v>178</v>
      </c>
      <c r="N21" s="9">
        <v>131.13999999999999</v>
      </c>
      <c r="O21" s="10" t="s">
        <v>178</v>
      </c>
      <c r="P21" s="9">
        <v>36.410200000000003</v>
      </c>
      <c r="Q21" s="10" t="s">
        <v>159</v>
      </c>
      <c r="R21" s="9">
        <v>383.17799400000001</v>
      </c>
      <c r="S21" s="10" t="s">
        <v>178</v>
      </c>
    </row>
    <row r="22" spans="1:19" x14ac:dyDescent="0.2">
      <c r="A22" s="12" t="s">
        <v>189</v>
      </c>
      <c r="B22" s="9">
        <v>3.9820000000000002</v>
      </c>
      <c r="C22" s="10" t="s">
        <v>178</v>
      </c>
      <c r="D22" s="9">
        <v>157.41300000000001</v>
      </c>
      <c r="E22" s="10" t="s">
        <v>159</v>
      </c>
      <c r="F22" s="9">
        <v>6.4691316499999996</v>
      </c>
      <c r="G22" s="10" t="s">
        <v>159</v>
      </c>
      <c r="H22" s="9">
        <v>41.021999999999998</v>
      </c>
      <c r="I22" s="10" t="s">
        <v>178</v>
      </c>
      <c r="J22" s="9">
        <v>0.89</v>
      </c>
      <c r="K22" s="10" t="s">
        <v>178</v>
      </c>
      <c r="L22" s="9">
        <v>2.5375700000000001</v>
      </c>
      <c r="M22" s="10" t="s">
        <v>178</v>
      </c>
      <c r="N22" s="9">
        <v>62.593000000000004</v>
      </c>
      <c r="O22" s="10" t="s">
        <v>178</v>
      </c>
      <c r="P22" s="9">
        <v>40.417000000000002</v>
      </c>
      <c r="Q22" s="10" t="s">
        <v>159</v>
      </c>
      <c r="R22" s="9">
        <v>315.32370164999998</v>
      </c>
      <c r="S22" s="10" t="s">
        <v>178</v>
      </c>
    </row>
    <row r="23" spans="1:19" x14ac:dyDescent="0.2">
      <c r="A23" s="12" t="s">
        <v>190</v>
      </c>
      <c r="B23" s="9">
        <v>4.17</v>
      </c>
      <c r="C23" s="10" t="s">
        <v>178</v>
      </c>
      <c r="D23" s="9">
        <v>154.595</v>
      </c>
      <c r="E23" s="10" t="s">
        <v>159</v>
      </c>
      <c r="F23" s="9">
        <v>6.7337610000000003</v>
      </c>
      <c r="G23" s="10" t="s">
        <v>159</v>
      </c>
      <c r="H23" s="9">
        <v>39.981999999999999</v>
      </c>
      <c r="I23" s="10" t="s">
        <v>178</v>
      </c>
      <c r="J23" s="9">
        <v>0.59699999999999998</v>
      </c>
      <c r="K23" s="10" t="s">
        <v>178</v>
      </c>
      <c r="L23" s="9">
        <v>2.6607500000000002</v>
      </c>
      <c r="M23" s="10" t="s">
        <v>178</v>
      </c>
      <c r="N23" s="9">
        <v>52.063540680000003</v>
      </c>
      <c r="O23" s="10" t="s">
        <v>178</v>
      </c>
      <c r="P23" s="9">
        <v>42.716000000000001</v>
      </c>
      <c r="Q23" s="10" t="s">
        <v>159</v>
      </c>
      <c r="R23" s="9">
        <v>303.51805167999999</v>
      </c>
      <c r="S23" s="10" t="s">
        <v>178</v>
      </c>
    </row>
    <row r="24" spans="1:19" x14ac:dyDescent="0.2">
      <c r="A24" s="12" t="s">
        <v>191</v>
      </c>
      <c r="B24" s="9">
        <v>4.0000000000000001E-3</v>
      </c>
      <c r="C24" s="10" t="s">
        <v>178</v>
      </c>
      <c r="D24" s="9">
        <v>159.84700000000001</v>
      </c>
      <c r="E24" s="10" t="s">
        <v>159</v>
      </c>
      <c r="F24" s="9">
        <v>10.003717</v>
      </c>
      <c r="G24" s="10" t="s">
        <v>159</v>
      </c>
      <c r="H24" s="9">
        <v>12.01</v>
      </c>
      <c r="I24" s="10" t="s">
        <v>178</v>
      </c>
      <c r="J24" s="9">
        <v>0.56399999999999995</v>
      </c>
      <c r="K24" s="10" t="s">
        <v>178</v>
      </c>
      <c r="L24" s="9">
        <v>2.8603000000000001</v>
      </c>
      <c r="M24" s="10" t="s">
        <v>178</v>
      </c>
      <c r="N24" s="9">
        <v>52.671999999999997</v>
      </c>
      <c r="O24" s="10" t="s">
        <v>178</v>
      </c>
      <c r="P24" s="9">
        <v>42.277000000000001</v>
      </c>
      <c r="Q24" s="10" t="s">
        <v>159</v>
      </c>
      <c r="R24" s="9">
        <v>280.23801700000001</v>
      </c>
      <c r="S24" s="10" t="s">
        <v>178</v>
      </c>
    </row>
    <row r="25" spans="1:19" x14ac:dyDescent="0.2">
      <c r="A25" s="12" t="s">
        <v>193</v>
      </c>
      <c r="B25" s="9">
        <v>0</v>
      </c>
      <c r="C25" s="10" t="s">
        <v>176</v>
      </c>
      <c r="D25" s="9">
        <v>132.07499999999999</v>
      </c>
      <c r="E25" s="10" t="s">
        <v>159</v>
      </c>
      <c r="F25" s="9">
        <v>7.1336199999999996</v>
      </c>
      <c r="G25" s="10" t="s">
        <v>159</v>
      </c>
      <c r="H25" s="9">
        <v>10.965999999999999</v>
      </c>
      <c r="I25" s="10" t="s">
        <v>178</v>
      </c>
      <c r="J25" s="9">
        <v>0.44</v>
      </c>
      <c r="K25" s="10" t="s">
        <v>178</v>
      </c>
      <c r="L25" s="9">
        <v>2.9449000000000001</v>
      </c>
      <c r="M25" s="10" t="s">
        <v>178</v>
      </c>
      <c r="N25" s="9">
        <v>49.905999999999999</v>
      </c>
      <c r="O25" s="10" t="s">
        <v>178</v>
      </c>
      <c r="P25" s="9">
        <v>41.905000000000001</v>
      </c>
      <c r="Q25" s="10" t="s">
        <v>159</v>
      </c>
      <c r="R25" s="9">
        <v>245.37052</v>
      </c>
      <c r="S25" s="10" t="s">
        <v>178</v>
      </c>
    </row>
    <row r="26" spans="1:19" x14ac:dyDescent="0.2">
      <c r="A26" s="12" t="s">
        <v>194</v>
      </c>
      <c r="B26" s="9">
        <v>0</v>
      </c>
      <c r="C26" s="10" t="s">
        <v>176</v>
      </c>
      <c r="D26" s="9">
        <v>106.69799999999999</v>
      </c>
      <c r="E26" s="10" t="s">
        <v>159</v>
      </c>
      <c r="F26" s="9">
        <v>6.9519099999999998</v>
      </c>
      <c r="G26" s="10" t="s">
        <v>159</v>
      </c>
      <c r="H26" s="9">
        <v>10.202709370000001</v>
      </c>
      <c r="I26" s="10" t="s">
        <v>178</v>
      </c>
      <c r="J26" s="9">
        <v>0.51200000000000001</v>
      </c>
      <c r="K26" s="10" t="s">
        <v>178</v>
      </c>
      <c r="L26" s="9">
        <v>0.73140000000000005</v>
      </c>
      <c r="M26" s="10" t="s">
        <v>178</v>
      </c>
      <c r="N26" s="9">
        <v>49.256999999999998</v>
      </c>
      <c r="O26" s="10" t="s">
        <v>178</v>
      </c>
      <c r="P26" s="9">
        <v>40.351072709999997</v>
      </c>
      <c r="Q26" s="10" t="s">
        <v>159</v>
      </c>
      <c r="R26" s="9">
        <v>214.70409208000001</v>
      </c>
      <c r="S26" s="10" t="s">
        <v>178</v>
      </c>
    </row>
    <row r="27" spans="1:19" x14ac:dyDescent="0.2">
      <c r="A27" s="12" t="s">
        <v>196</v>
      </c>
      <c r="B27" s="9">
        <v>0</v>
      </c>
      <c r="C27" s="10" t="s">
        <v>176</v>
      </c>
      <c r="D27" s="9">
        <v>109.176</v>
      </c>
      <c r="E27" s="10" t="s">
        <v>159</v>
      </c>
      <c r="F27" s="9">
        <v>8.0850000000000009</v>
      </c>
      <c r="G27" s="10" t="s">
        <v>459</v>
      </c>
      <c r="H27" s="9">
        <v>9.7488703900000004</v>
      </c>
      <c r="I27" s="10" t="s">
        <v>178</v>
      </c>
      <c r="J27" s="9">
        <v>32.405000000000001</v>
      </c>
      <c r="K27" s="10" t="s">
        <v>177</v>
      </c>
      <c r="L27" s="9">
        <v>0</v>
      </c>
      <c r="M27" s="10" t="s">
        <v>176</v>
      </c>
      <c r="N27" s="9">
        <v>49.341271639984001</v>
      </c>
      <c r="O27" s="10" t="s">
        <v>178</v>
      </c>
      <c r="P27" s="9">
        <v>41.511000000000003</v>
      </c>
      <c r="Q27" s="10" t="s">
        <v>159</v>
      </c>
      <c r="R27" s="9">
        <v>250.267142029984</v>
      </c>
      <c r="S27" s="10" t="s">
        <v>406</v>
      </c>
    </row>
    <row r="28" spans="1:19" x14ac:dyDescent="0.2">
      <c r="A28" s="12" t="s">
        <v>197</v>
      </c>
      <c r="B28" s="9">
        <v>0</v>
      </c>
      <c r="C28" s="10" t="s">
        <v>176</v>
      </c>
      <c r="D28" s="9">
        <v>93.450999999999993</v>
      </c>
      <c r="E28" s="10" t="s">
        <v>159</v>
      </c>
      <c r="F28" s="9">
        <v>7.6589999999999998</v>
      </c>
      <c r="G28" s="10" t="s">
        <v>159</v>
      </c>
      <c r="H28" s="9">
        <v>0</v>
      </c>
      <c r="I28" s="10" t="s">
        <v>192</v>
      </c>
      <c r="J28" s="9">
        <v>35.209000000000003</v>
      </c>
      <c r="K28" s="10" t="s">
        <v>159</v>
      </c>
      <c r="L28" s="9">
        <v>0</v>
      </c>
      <c r="M28" s="10" t="s">
        <v>176</v>
      </c>
      <c r="N28" s="9">
        <v>54.961429380594197</v>
      </c>
      <c r="O28" s="10" t="s">
        <v>460</v>
      </c>
      <c r="P28" s="9">
        <v>41.905999999999999</v>
      </c>
      <c r="Q28" s="10" t="s">
        <v>228</v>
      </c>
      <c r="R28" s="9">
        <v>233.18642938059401</v>
      </c>
      <c r="S28" s="10" t="s">
        <v>178</v>
      </c>
    </row>
    <row r="29" spans="1:19" x14ac:dyDescent="0.2">
      <c r="A29" s="12" t="s">
        <v>198</v>
      </c>
      <c r="B29" s="9">
        <v>11.484999999999999</v>
      </c>
      <c r="C29" s="10" t="s">
        <v>159</v>
      </c>
      <c r="D29" s="9">
        <v>172.041</v>
      </c>
      <c r="E29" s="10" t="s">
        <v>229</v>
      </c>
      <c r="F29" s="9">
        <v>6.6379999999999999</v>
      </c>
      <c r="G29" s="10" t="s">
        <v>159</v>
      </c>
      <c r="H29" s="9">
        <v>121.578</v>
      </c>
      <c r="I29" s="10" t="s">
        <v>258</v>
      </c>
      <c r="J29" s="9">
        <v>34.4</v>
      </c>
      <c r="K29" s="10" t="s">
        <v>159</v>
      </c>
      <c r="L29" s="9">
        <v>4.7115049999999998</v>
      </c>
      <c r="M29" s="10" t="s">
        <v>461</v>
      </c>
      <c r="N29" s="9">
        <v>57.394784054429302</v>
      </c>
      <c r="O29" s="10" t="s">
        <v>259</v>
      </c>
      <c r="P29" s="9">
        <v>80.174000000000007</v>
      </c>
      <c r="Q29" s="10" t="s">
        <v>159</v>
      </c>
      <c r="R29" s="9">
        <v>488.42228905442897</v>
      </c>
      <c r="S29" s="10" t="s">
        <v>178</v>
      </c>
    </row>
    <row r="30" spans="1:19" x14ac:dyDescent="0.2">
      <c r="A30" s="12" t="s">
        <v>199</v>
      </c>
      <c r="B30" s="9">
        <v>14.994</v>
      </c>
      <c r="C30" s="10" t="s">
        <v>159</v>
      </c>
      <c r="D30" s="9">
        <v>206.422</v>
      </c>
      <c r="E30" s="10" t="s">
        <v>260</v>
      </c>
      <c r="F30" s="9">
        <v>6.7350000000000003</v>
      </c>
      <c r="G30" s="10" t="s">
        <v>159</v>
      </c>
      <c r="H30" s="9">
        <v>152.57499999999999</v>
      </c>
      <c r="I30" s="10" t="s">
        <v>159</v>
      </c>
      <c r="J30" s="9">
        <v>47.336259570000003</v>
      </c>
      <c r="K30" s="10" t="s">
        <v>159</v>
      </c>
      <c r="L30" s="9">
        <v>14.789007</v>
      </c>
      <c r="M30" s="10" t="s">
        <v>261</v>
      </c>
      <c r="N30" s="9">
        <v>59.231608829370501</v>
      </c>
      <c r="O30" s="10" t="s">
        <v>262</v>
      </c>
      <c r="P30" s="9">
        <v>114.804962</v>
      </c>
      <c r="Q30" s="10" t="s">
        <v>263</v>
      </c>
      <c r="R30" s="9">
        <v>616.88783739937003</v>
      </c>
      <c r="S30" s="10" t="s">
        <v>159</v>
      </c>
    </row>
    <row r="31" spans="1:19" x14ac:dyDescent="0.2">
      <c r="A31" s="12" t="s">
        <v>200</v>
      </c>
      <c r="B31" s="9">
        <v>18.094000000000001</v>
      </c>
      <c r="C31" s="10" t="s">
        <v>159</v>
      </c>
      <c r="D31" s="9">
        <v>252.535</v>
      </c>
      <c r="E31" s="10" t="s">
        <v>159</v>
      </c>
      <c r="F31" s="9">
        <v>16.472000000000001</v>
      </c>
      <c r="G31" s="10" t="s">
        <v>159</v>
      </c>
      <c r="H31" s="9">
        <v>160.40645699999999</v>
      </c>
      <c r="I31" s="10" t="s">
        <v>159</v>
      </c>
      <c r="J31" s="9">
        <v>49.589881949999999</v>
      </c>
      <c r="K31" s="10" t="s">
        <v>159</v>
      </c>
      <c r="L31" s="9">
        <v>15.277433</v>
      </c>
      <c r="M31" s="10" t="s">
        <v>159</v>
      </c>
      <c r="N31" s="9">
        <v>257.80206098000002</v>
      </c>
      <c r="O31" s="10" t="s">
        <v>440</v>
      </c>
      <c r="P31" s="9">
        <v>120.353802</v>
      </c>
      <c r="Q31" s="10" t="s">
        <v>159</v>
      </c>
      <c r="R31" s="9">
        <v>890.53063493000002</v>
      </c>
      <c r="S31" s="10" t="s">
        <v>159</v>
      </c>
    </row>
    <row r="32" spans="1:19" x14ac:dyDescent="0.2">
      <c r="A32" s="15" t="s">
        <v>201</v>
      </c>
      <c r="B32" s="13">
        <v>22.343</v>
      </c>
      <c r="C32" s="14" t="s">
        <v>159</v>
      </c>
      <c r="D32" s="13">
        <v>377.43700000000001</v>
      </c>
      <c r="E32" s="14" t="s">
        <v>462</v>
      </c>
      <c r="F32" s="13">
        <v>20.061</v>
      </c>
      <c r="G32" s="14" t="s">
        <v>159</v>
      </c>
      <c r="H32" s="13">
        <v>236.542655</v>
      </c>
      <c r="I32" s="14" t="s">
        <v>159</v>
      </c>
      <c r="J32" s="13">
        <v>83.328703379999993</v>
      </c>
      <c r="K32" s="14" t="s">
        <v>159</v>
      </c>
      <c r="L32" s="13">
        <v>15.119448</v>
      </c>
      <c r="M32" s="14" t="s">
        <v>159</v>
      </c>
      <c r="N32" s="13">
        <v>253.66081352</v>
      </c>
      <c r="O32" s="14" t="s">
        <v>440</v>
      </c>
      <c r="P32" s="13">
        <v>127.795624</v>
      </c>
      <c r="Q32" s="14" t="s">
        <v>159</v>
      </c>
      <c r="R32" s="13">
        <v>1136.2882439</v>
      </c>
      <c r="S32" s="14" t="s">
        <v>159</v>
      </c>
    </row>
    <row r="34" spans="1:2" x14ac:dyDescent="0.2">
      <c r="A34" s="16" t="s">
        <v>202</v>
      </c>
      <c r="B34" s="16" t="s">
        <v>231</v>
      </c>
    </row>
    <row r="36" spans="1:2" x14ac:dyDescent="0.2">
      <c r="B36" s="16" t="s">
        <v>463</v>
      </c>
    </row>
    <row r="37" spans="1:2" x14ac:dyDescent="0.2">
      <c r="B37" s="16" t="s">
        <v>442</v>
      </c>
    </row>
    <row r="38" spans="1:2" x14ac:dyDescent="0.2">
      <c r="B38" s="16" t="s">
        <v>464</v>
      </c>
    </row>
    <row r="39" spans="1:2" x14ac:dyDescent="0.2">
      <c r="B39" s="16" t="s">
        <v>465</v>
      </c>
    </row>
    <row r="40" spans="1:2" x14ac:dyDescent="0.2">
      <c r="B40" s="16" t="s">
        <v>466</v>
      </c>
    </row>
    <row r="41" spans="1:2" x14ac:dyDescent="0.2">
      <c r="B41" s="16" t="s">
        <v>467</v>
      </c>
    </row>
    <row r="42" spans="1:2" x14ac:dyDescent="0.2">
      <c r="B42" s="16" t="s">
        <v>468</v>
      </c>
    </row>
    <row r="43" spans="1:2" x14ac:dyDescent="0.2">
      <c r="B43" s="16" t="s">
        <v>469</v>
      </c>
    </row>
    <row r="44" spans="1:2" x14ac:dyDescent="0.2">
      <c r="B44" s="16" t="s">
        <v>470</v>
      </c>
    </row>
    <row r="45" spans="1:2" x14ac:dyDescent="0.2">
      <c r="B45" s="16" t="s">
        <v>471</v>
      </c>
    </row>
    <row r="46" spans="1:2" x14ac:dyDescent="0.2">
      <c r="B46" s="16" t="s">
        <v>472</v>
      </c>
    </row>
    <row r="47" spans="1:2" x14ac:dyDescent="0.2">
      <c r="B47" s="16" t="s">
        <v>473</v>
      </c>
    </row>
    <row r="48" spans="1:2" x14ac:dyDescent="0.2">
      <c r="B48" s="16" t="s">
        <v>474</v>
      </c>
    </row>
    <row r="49" spans="1:2" x14ac:dyDescent="0.2">
      <c r="B49" s="16" t="s">
        <v>451</v>
      </c>
    </row>
    <row r="50" spans="1:2" x14ac:dyDescent="0.2">
      <c r="B50" s="16" t="s">
        <v>475</v>
      </c>
    </row>
    <row r="52" spans="1:2" x14ac:dyDescent="0.2">
      <c r="B52" s="16" t="s">
        <v>322</v>
      </c>
    </row>
    <row r="53" spans="1:2" x14ac:dyDescent="0.2">
      <c r="B53" s="16" t="s">
        <v>208</v>
      </c>
    </row>
    <row r="54" spans="1:2" x14ac:dyDescent="0.2">
      <c r="B54" s="16" t="s">
        <v>209</v>
      </c>
    </row>
    <row r="57" spans="1:2" x14ac:dyDescent="0.2">
      <c r="A57" s="17" t="str">
        <f>HYPERLINK("#'WAGERING 10'!A2", "&lt;&lt;&lt; Previous table")</f>
        <v>&lt;&lt;&lt; Previous table</v>
      </c>
    </row>
    <row r="58" spans="1:2" x14ac:dyDescent="0.2">
      <c r="A58" s="17" t="str">
        <f>HYPERLINK("#'WAGERING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S5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HYPERLINK("#'INDEX'!B122", "Link to index")</f>
        <v>Link to index</v>
      </c>
    </row>
    <row r="2" spans="1:19" ht="15.75" customHeight="1" x14ac:dyDescent="0.2">
      <c r="A2" s="25" t="s">
        <v>476</v>
      </c>
      <c r="B2" s="24"/>
      <c r="C2" s="24"/>
      <c r="D2" s="24"/>
      <c r="E2" s="24"/>
      <c r="F2" s="24"/>
      <c r="G2" s="24"/>
      <c r="H2" s="24"/>
      <c r="I2" s="24"/>
      <c r="J2" s="24"/>
      <c r="K2" s="24"/>
      <c r="L2" s="24"/>
      <c r="M2" s="24"/>
      <c r="N2" s="24"/>
      <c r="O2" s="24"/>
      <c r="P2" s="24"/>
      <c r="Q2" s="24"/>
      <c r="R2" s="24"/>
      <c r="S2" s="24"/>
    </row>
    <row r="3" spans="1:19" ht="15.75" customHeight="1" x14ac:dyDescent="0.2">
      <c r="A3" s="25" t="s">
        <v>140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11.602423880597</v>
      </c>
      <c r="C7" s="10" t="s">
        <v>159</v>
      </c>
      <c r="D7" s="9">
        <v>559.771844776119</v>
      </c>
      <c r="E7" s="10" t="s">
        <v>159</v>
      </c>
      <c r="F7" s="9">
        <v>7.9899044776119403</v>
      </c>
      <c r="G7" s="10" t="s">
        <v>159</v>
      </c>
      <c r="H7" s="9">
        <v>157.09164179104499</v>
      </c>
      <c r="I7" s="10" t="s">
        <v>178</v>
      </c>
      <c r="J7" s="9">
        <v>47.874707462686601</v>
      </c>
      <c r="K7" s="10" t="s">
        <v>178</v>
      </c>
      <c r="L7" s="9">
        <v>18.041023880596999</v>
      </c>
      <c r="M7" s="10" t="s">
        <v>159</v>
      </c>
      <c r="N7" s="9">
        <v>251.279946268657</v>
      </c>
      <c r="O7" s="10" t="s">
        <v>159</v>
      </c>
      <c r="P7" s="9">
        <v>72.246465671641801</v>
      </c>
      <c r="Q7" s="10" t="s">
        <v>159</v>
      </c>
      <c r="R7" s="9">
        <v>1125.8979582089601</v>
      </c>
      <c r="S7" s="10" t="s">
        <v>178</v>
      </c>
    </row>
    <row r="8" spans="1:19" x14ac:dyDescent="0.2">
      <c r="A8" s="12" t="s">
        <v>171</v>
      </c>
      <c r="B8" s="9">
        <v>9.1863716814159293</v>
      </c>
      <c r="C8" s="10" t="s">
        <v>159</v>
      </c>
      <c r="D8" s="9">
        <v>372.78063716814199</v>
      </c>
      <c r="E8" s="10" t="s">
        <v>159</v>
      </c>
      <c r="F8" s="9">
        <v>9.8084867256637196</v>
      </c>
      <c r="G8" s="10" t="s">
        <v>159</v>
      </c>
      <c r="H8" s="9">
        <v>158.92035398230101</v>
      </c>
      <c r="I8" s="10" t="s">
        <v>178</v>
      </c>
      <c r="J8" s="9">
        <v>46.164424778761102</v>
      </c>
      <c r="K8" s="10" t="s">
        <v>178</v>
      </c>
      <c r="L8" s="9">
        <v>15.609079646017699</v>
      </c>
      <c r="M8" s="10" t="s">
        <v>159</v>
      </c>
      <c r="N8" s="9">
        <v>262.70891150442498</v>
      </c>
      <c r="O8" s="10" t="s">
        <v>159</v>
      </c>
      <c r="P8" s="9">
        <v>75.824389380531002</v>
      </c>
      <c r="Q8" s="10" t="s">
        <v>159</v>
      </c>
      <c r="R8" s="9">
        <v>951.00265486725698</v>
      </c>
      <c r="S8" s="10" t="s">
        <v>178</v>
      </c>
    </row>
    <row r="9" spans="1:19" x14ac:dyDescent="0.2">
      <c r="A9" s="12" t="s">
        <v>172</v>
      </c>
      <c r="B9" s="9">
        <v>9.8019855907781004</v>
      </c>
      <c r="C9" s="10" t="s">
        <v>178</v>
      </c>
      <c r="D9" s="9">
        <v>366.577599423631</v>
      </c>
      <c r="E9" s="10" t="s">
        <v>159</v>
      </c>
      <c r="F9" s="9">
        <v>14.35365129683</v>
      </c>
      <c r="G9" s="10" t="s">
        <v>159</v>
      </c>
      <c r="H9" s="9">
        <v>95.516818443803999</v>
      </c>
      <c r="I9" s="10" t="s">
        <v>178</v>
      </c>
      <c r="J9" s="9">
        <v>45.541270893371802</v>
      </c>
      <c r="K9" s="10" t="s">
        <v>178</v>
      </c>
      <c r="L9" s="9">
        <v>11.949108925072</v>
      </c>
      <c r="M9" s="10" t="s">
        <v>159</v>
      </c>
      <c r="N9" s="9">
        <v>261.65829682997099</v>
      </c>
      <c r="O9" s="10" t="s">
        <v>159</v>
      </c>
      <c r="P9" s="9">
        <v>77.3271959654179</v>
      </c>
      <c r="Q9" s="10" t="s">
        <v>159</v>
      </c>
      <c r="R9" s="9">
        <v>882.725927368876</v>
      </c>
      <c r="S9" s="10" t="s">
        <v>178</v>
      </c>
    </row>
    <row r="10" spans="1:19" x14ac:dyDescent="0.2">
      <c r="A10" s="12" t="s">
        <v>173</v>
      </c>
      <c r="B10" s="9">
        <v>5.0024836956521703</v>
      </c>
      <c r="C10" s="10" t="s">
        <v>178</v>
      </c>
      <c r="D10" s="9">
        <v>246.674934782609</v>
      </c>
      <c r="E10" s="10" t="s">
        <v>159</v>
      </c>
      <c r="F10" s="9">
        <v>13.3453125</v>
      </c>
      <c r="G10" s="10" t="s">
        <v>159</v>
      </c>
      <c r="H10" s="9">
        <v>47.828885869565198</v>
      </c>
      <c r="I10" s="10" t="s">
        <v>178</v>
      </c>
      <c r="J10" s="9">
        <v>28.325983695652202</v>
      </c>
      <c r="K10" s="10" t="s">
        <v>178</v>
      </c>
      <c r="L10" s="9">
        <v>1.2679385869565201</v>
      </c>
      <c r="M10" s="10" t="s">
        <v>178</v>
      </c>
      <c r="N10" s="9">
        <v>168.331255434783</v>
      </c>
      <c r="O10" s="10" t="s">
        <v>159</v>
      </c>
      <c r="P10" s="9">
        <v>75.737103260869603</v>
      </c>
      <c r="Q10" s="10" t="s">
        <v>159</v>
      </c>
      <c r="R10" s="9">
        <v>586.51389782608703</v>
      </c>
      <c r="S10" s="10" t="s">
        <v>178</v>
      </c>
    </row>
    <row r="11" spans="1:19" x14ac:dyDescent="0.2">
      <c r="A11" s="12" t="s">
        <v>174</v>
      </c>
      <c r="B11" s="9">
        <v>4.6745072655218003</v>
      </c>
      <c r="C11" s="10" t="s">
        <v>178</v>
      </c>
      <c r="D11" s="9">
        <v>247.08407397622199</v>
      </c>
      <c r="E11" s="10" t="s">
        <v>178</v>
      </c>
      <c r="F11" s="9">
        <v>12.9681558784676</v>
      </c>
      <c r="G11" s="10" t="s">
        <v>159</v>
      </c>
      <c r="H11" s="9">
        <v>47.397733157199497</v>
      </c>
      <c r="I11" s="10" t="s">
        <v>178</v>
      </c>
      <c r="J11" s="9">
        <v>0.53809775429326301</v>
      </c>
      <c r="K11" s="10" t="s">
        <v>178</v>
      </c>
      <c r="L11" s="9">
        <v>1.9093791281373802E-2</v>
      </c>
      <c r="M11" s="10" t="s">
        <v>178</v>
      </c>
      <c r="N11" s="9">
        <v>172.571421400264</v>
      </c>
      <c r="O11" s="10" t="s">
        <v>178</v>
      </c>
      <c r="P11" s="9">
        <v>77.315968295904895</v>
      </c>
      <c r="Q11" s="10" t="s">
        <v>159</v>
      </c>
      <c r="R11" s="9">
        <v>562.56905151915498</v>
      </c>
      <c r="S11" s="10" t="s">
        <v>178</v>
      </c>
    </row>
    <row r="12" spans="1:19" x14ac:dyDescent="0.2">
      <c r="A12" s="12" t="s">
        <v>175</v>
      </c>
      <c r="B12" s="9">
        <v>5.17850769230769</v>
      </c>
      <c r="C12" s="10" t="s">
        <v>178</v>
      </c>
      <c r="D12" s="9">
        <v>245.40297692307701</v>
      </c>
      <c r="E12" s="10" t="s">
        <v>159</v>
      </c>
      <c r="F12" s="9">
        <v>15.2238692307692</v>
      </c>
      <c r="G12" s="10" t="s">
        <v>159</v>
      </c>
      <c r="H12" s="9">
        <v>48.587676923076899</v>
      </c>
      <c r="I12" s="10" t="s">
        <v>178</v>
      </c>
      <c r="J12" s="9">
        <v>12.275792307692299</v>
      </c>
      <c r="K12" s="10" t="s">
        <v>178</v>
      </c>
      <c r="L12" s="9">
        <v>5.0538461538461497E-2</v>
      </c>
      <c r="M12" s="10" t="s">
        <v>178</v>
      </c>
      <c r="N12" s="9">
        <v>174.573323076923</v>
      </c>
      <c r="O12" s="10" t="s">
        <v>178</v>
      </c>
      <c r="P12" s="9">
        <v>81.412407692307696</v>
      </c>
      <c r="Q12" s="10" t="s">
        <v>159</v>
      </c>
      <c r="R12" s="9">
        <v>582.70509230769198</v>
      </c>
      <c r="S12" s="10" t="s">
        <v>178</v>
      </c>
    </row>
    <row r="13" spans="1:19" x14ac:dyDescent="0.2">
      <c r="A13" s="12" t="s">
        <v>179</v>
      </c>
      <c r="B13" s="9">
        <v>10.194600750938701</v>
      </c>
      <c r="C13" s="10" t="s">
        <v>178</v>
      </c>
      <c r="D13" s="9">
        <v>248.89363704630799</v>
      </c>
      <c r="E13" s="10" t="s">
        <v>159</v>
      </c>
      <c r="F13" s="9">
        <v>15.585454317897399</v>
      </c>
      <c r="G13" s="10" t="s">
        <v>159</v>
      </c>
      <c r="H13" s="9">
        <v>51.456503128911102</v>
      </c>
      <c r="I13" s="10" t="s">
        <v>178</v>
      </c>
      <c r="J13" s="9">
        <v>12.3078548185232</v>
      </c>
      <c r="K13" s="10" t="s">
        <v>178</v>
      </c>
      <c r="L13" s="9">
        <v>5.2625782227784697E-2</v>
      </c>
      <c r="M13" s="10" t="s">
        <v>178</v>
      </c>
      <c r="N13" s="9">
        <v>178.552700876095</v>
      </c>
      <c r="O13" s="10" t="s">
        <v>178</v>
      </c>
      <c r="P13" s="9">
        <v>85.350795994993703</v>
      </c>
      <c r="Q13" s="10" t="s">
        <v>159</v>
      </c>
      <c r="R13" s="9">
        <v>602.39417271589502</v>
      </c>
      <c r="S13" s="10" t="s">
        <v>178</v>
      </c>
    </row>
    <row r="14" spans="1:19" x14ac:dyDescent="0.2">
      <c r="A14" s="12" t="s">
        <v>180</v>
      </c>
      <c r="B14" s="9">
        <v>12.693432762836199</v>
      </c>
      <c r="C14" s="10" t="s">
        <v>178</v>
      </c>
      <c r="D14" s="9">
        <v>253.22129339853299</v>
      </c>
      <c r="E14" s="10" t="s">
        <v>159</v>
      </c>
      <c r="F14" s="9">
        <v>18.108462102689501</v>
      </c>
      <c r="G14" s="10" t="s">
        <v>159</v>
      </c>
      <c r="H14" s="9">
        <v>53.163990220048902</v>
      </c>
      <c r="I14" s="10" t="s">
        <v>178</v>
      </c>
      <c r="J14" s="9">
        <v>12.8074841075795</v>
      </c>
      <c r="K14" s="10" t="s">
        <v>178</v>
      </c>
      <c r="L14" s="9">
        <v>4.8190709046454797E-2</v>
      </c>
      <c r="M14" s="10" t="s">
        <v>178</v>
      </c>
      <c r="N14" s="9">
        <v>184.96879217603899</v>
      </c>
      <c r="O14" s="10" t="s">
        <v>178</v>
      </c>
      <c r="P14" s="9">
        <v>85.104792176039098</v>
      </c>
      <c r="Q14" s="10" t="s">
        <v>159</v>
      </c>
      <c r="R14" s="9">
        <v>620.11643765281201</v>
      </c>
      <c r="S14" s="10" t="s">
        <v>178</v>
      </c>
    </row>
    <row r="15" spans="1:19" x14ac:dyDescent="0.2">
      <c r="A15" s="12" t="s">
        <v>181</v>
      </c>
      <c r="B15" s="9">
        <v>10.365654028435999</v>
      </c>
      <c r="C15" s="10" t="s">
        <v>178</v>
      </c>
      <c r="D15" s="9">
        <v>234.72648341232201</v>
      </c>
      <c r="E15" s="10" t="s">
        <v>159</v>
      </c>
      <c r="F15" s="9">
        <v>19.152904478673001</v>
      </c>
      <c r="G15" s="10" t="s">
        <v>159</v>
      </c>
      <c r="H15" s="9">
        <v>54.062422446753601</v>
      </c>
      <c r="I15" s="10" t="s">
        <v>178</v>
      </c>
      <c r="J15" s="9">
        <v>10.701938388625599</v>
      </c>
      <c r="K15" s="10" t="s">
        <v>178</v>
      </c>
      <c r="L15" s="9">
        <v>4.5149289099526098E-2</v>
      </c>
      <c r="M15" s="10" t="s">
        <v>178</v>
      </c>
      <c r="N15" s="9">
        <v>181.70720616113701</v>
      </c>
      <c r="O15" s="10" t="s">
        <v>178</v>
      </c>
      <c r="P15" s="9">
        <v>89.591758293838893</v>
      </c>
      <c r="Q15" s="10" t="s">
        <v>159</v>
      </c>
      <c r="R15" s="9">
        <v>600.35351649888605</v>
      </c>
      <c r="S15" s="10" t="s">
        <v>178</v>
      </c>
    </row>
    <row r="16" spans="1:19" x14ac:dyDescent="0.2">
      <c r="A16" s="12" t="s">
        <v>182</v>
      </c>
      <c r="B16" s="9">
        <v>11.0563498273878</v>
      </c>
      <c r="C16" s="10" t="s">
        <v>178</v>
      </c>
      <c r="D16" s="9">
        <v>233.568414269275</v>
      </c>
      <c r="E16" s="10" t="s">
        <v>159</v>
      </c>
      <c r="F16" s="9">
        <v>24.959951668584601</v>
      </c>
      <c r="G16" s="10" t="s">
        <v>159</v>
      </c>
      <c r="H16" s="9">
        <v>56.2222844198389</v>
      </c>
      <c r="I16" s="10" t="s">
        <v>178</v>
      </c>
      <c r="J16" s="9">
        <v>11.3375972382048</v>
      </c>
      <c r="K16" s="10" t="s">
        <v>178</v>
      </c>
      <c r="L16" s="9">
        <v>4.0826237054085203E-2</v>
      </c>
      <c r="M16" s="10" t="s">
        <v>178</v>
      </c>
      <c r="N16" s="9">
        <v>185.24073417721499</v>
      </c>
      <c r="O16" s="10" t="s">
        <v>178</v>
      </c>
      <c r="P16" s="9">
        <v>93.153376294591496</v>
      </c>
      <c r="Q16" s="10" t="s">
        <v>159</v>
      </c>
      <c r="R16" s="9">
        <v>615.57953413215205</v>
      </c>
      <c r="S16" s="10" t="s">
        <v>178</v>
      </c>
    </row>
    <row r="17" spans="1:19" x14ac:dyDescent="0.2">
      <c r="A17" s="12" t="s">
        <v>183</v>
      </c>
      <c r="B17" s="9">
        <v>13.194140311804</v>
      </c>
      <c r="C17" s="10" t="s">
        <v>178</v>
      </c>
      <c r="D17" s="9">
        <v>216.807073496659</v>
      </c>
      <c r="E17" s="10" t="s">
        <v>159</v>
      </c>
      <c r="F17" s="9">
        <v>29.477271492360799</v>
      </c>
      <c r="G17" s="10" t="s">
        <v>159</v>
      </c>
      <c r="H17" s="9">
        <v>54.6723519257907</v>
      </c>
      <c r="I17" s="10" t="s">
        <v>178</v>
      </c>
      <c r="J17" s="9">
        <v>10.4285946547884</v>
      </c>
      <c r="K17" s="10" t="s">
        <v>178</v>
      </c>
      <c r="L17" s="9">
        <v>8.2966369710467696</v>
      </c>
      <c r="M17" s="10" t="s">
        <v>178</v>
      </c>
      <c r="N17" s="9">
        <v>181.80463028953201</v>
      </c>
      <c r="O17" s="10" t="s">
        <v>178</v>
      </c>
      <c r="P17" s="9">
        <v>44.841347438752798</v>
      </c>
      <c r="Q17" s="10" t="s">
        <v>159</v>
      </c>
      <c r="R17" s="9">
        <v>559.52204658073504</v>
      </c>
      <c r="S17" s="10" t="s">
        <v>178</v>
      </c>
    </row>
    <row r="18" spans="1:19" x14ac:dyDescent="0.2">
      <c r="A18" s="12" t="s">
        <v>185</v>
      </c>
      <c r="B18" s="9">
        <v>8.4232224622030305</v>
      </c>
      <c r="C18" s="10" t="s">
        <v>178</v>
      </c>
      <c r="D18" s="9">
        <v>227.226926565875</v>
      </c>
      <c r="E18" s="10" t="s">
        <v>159</v>
      </c>
      <c r="F18" s="9">
        <v>30.968397408207299</v>
      </c>
      <c r="G18" s="10" t="s">
        <v>159</v>
      </c>
      <c r="H18" s="9">
        <v>57.132038876889901</v>
      </c>
      <c r="I18" s="10" t="s">
        <v>178</v>
      </c>
      <c r="J18" s="9">
        <v>11.151971922246201</v>
      </c>
      <c r="K18" s="10" t="s">
        <v>178</v>
      </c>
      <c r="L18" s="9">
        <v>11.259816414686799</v>
      </c>
      <c r="M18" s="10" t="s">
        <v>178</v>
      </c>
      <c r="N18" s="9">
        <v>184.36157883369299</v>
      </c>
      <c r="O18" s="10" t="s">
        <v>178</v>
      </c>
      <c r="P18" s="9">
        <v>45.886200328768901</v>
      </c>
      <c r="Q18" s="10" t="s">
        <v>159</v>
      </c>
      <c r="R18" s="9">
        <v>576.41015281257</v>
      </c>
      <c r="S18" s="10" t="s">
        <v>178</v>
      </c>
    </row>
    <row r="19" spans="1:19" x14ac:dyDescent="0.2">
      <c r="A19" s="12" t="s">
        <v>186</v>
      </c>
      <c r="B19" s="9">
        <v>12.306968354430399</v>
      </c>
      <c r="C19" s="10" t="s">
        <v>178</v>
      </c>
      <c r="D19" s="9">
        <v>231.422012658228</v>
      </c>
      <c r="E19" s="10" t="s">
        <v>159</v>
      </c>
      <c r="F19" s="9">
        <v>22.265484664557</v>
      </c>
      <c r="G19" s="10" t="s">
        <v>159</v>
      </c>
      <c r="H19" s="9">
        <v>55.279481012658202</v>
      </c>
      <c r="I19" s="10" t="s">
        <v>178</v>
      </c>
      <c r="J19" s="9">
        <v>9.8328227848101299</v>
      </c>
      <c r="K19" s="10" t="s">
        <v>178</v>
      </c>
      <c r="L19" s="9">
        <v>9.3130443037974704</v>
      </c>
      <c r="M19" s="10" t="s">
        <v>178</v>
      </c>
      <c r="N19" s="9">
        <v>185.440361756013</v>
      </c>
      <c r="O19" s="10" t="s">
        <v>178</v>
      </c>
      <c r="P19" s="9">
        <v>43.881778481012702</v>
      </c>
      <c r="Q19" s="10" t="s">
        <v>159</v>
      </c>
      <c r="R19" s="9">
        <v>569.74195401550605</v>
      </c>
      <c r="S19" s="10" t="s">
        <v>178</v>
      </c>
    </row>
    <row r="20" spans="1:19" x14ac:dyDescent="0.2">
      <c r="A20" s="12" t="s">
        <v>187</v>
      </c>
      <c r="B20" s="9">
        <v>2.1532384851586501</v>
      </c>
      <c r="C20" s="10" t="s">
        <v>178</v>
      </c>
      <c r="D20" s="9">
        <v>218.969963152508</v>
      </c>
      <c r="E20" s="10" t="s">
        <v>159</v>
      </c>
      <c r="F20" s="9">
        <v>12.360545152507701</v>
      </c>
      <c r="G20" s="10" t="s">
        <v>159</v>
      </c>
      <c r="H20" s="9">
        <v>53.818857727737999</v>
      </c>
      <c r="I20" s="10" t="s">
        <v>178</v>
      </c>
      <c r="J20" s="9">
        <v>2.676417604913</v>
      </c>
      <c r="K20" s="10" t="s">
        <v>178</v>
      </c>
      <c r="L20" s="9">
        <v>3.29912180143296</v>
      </c>
      <c r="M20" s="10" t="s">
        <v>178</v>
      </c>
      <c r="N20" s="9">
        <v>176.96769089048101</v>
      </c>
      <c r="O20" s="10" t="s">
        <v>178</v>
      </c>
      <c r="P20" s="9">
        <v>45.719937359263</v>
      </c>
      <c r="Q20" s="10" t="s">
        <v>159</v>
      </c>
      <c r="R20" s="9">
        <v>515.96577217400204</v>
      </c>
      <c r="S20" s="10" t="s">
        <v>178</v>
      </c>
    </row>
    <row r="21" spans="1:19" x14ac:dyDescent="0.2">
      <c r="A21" s="12" t="s">
        <v>188</v>
      </c>
      <c r="B21" s="9">
        <v>1.772586</v>
      </c>
      <c r="C21" s="10" t="s">
        <v>178</v>
      </c>
      <c r="D21" s="9">
        <v>210.64339799999999</v>
      </c>
      <c r="E21" s="10" t="s">
        <v>159</v>
      </c>
      <c r="F21" s="9">
        <v>12.357899315999999</v>
      </c>
      <c r="G21" s="10" t="s">
        <v>159</v>
      </c>
      <c r="H21" s="9">
        <v>53.937072000000001</v>
      </c>
      <c r="I21" s="10" t="s">
        <v>178</v>
      </c>
      <c r="J21" s="9">
        <v>1.7068859999999999</v>
      </c>
      <c r="K21" s="10" t="s">
        <v>178</v>
      </c>
      <c r="L21" s="9">
        <v>2.9170799999999999</v>
      </c>
      <c r="M21" s="10" t="s">
        <v>178</v>
      </c>
      <c r="N21" s="9">
        <v>172.31796</v>
      </c>
      <c r="O21" s="10" t="s">
        <v>178</v>
      </c>
      <c r="P21" s="9">
        <v>47.843002800000001</v>
      </c>
      <c r="Q21" s="10" t="s">
        <v>159</v>
      </c>
      <c r="R21" s="9">
        <v>503.49588411600001</v>
      </c>
      <c r="S21" s="10" t="s">
        <v>178</v>
      </c>
    </row>
    <row r="22" spans="1:19" x14ac:dyDescent="0.2">
      <c r="A22" s="12" t="s">
        <v>189</v>
      </c>
      <c r="B22" s="9">
        <v>5.1147096774193601</v>
      </c>
      <c r="C22" s="10" t="s">
        <v>178</v>
      </c>
      <c r="D22" s="9">
        <v>202.19030498533701</v>
      </c>
      <c r="E22" s="10" t="s">
        <v>159</v>
      </c>
      <c r="F22" s="9">
        <v>8.3093245240469198</v>
      </c>
      <c r="G22" s="10" t="s">
        <v>159</v>
      </c>
      <c r="H22" s="9">
        <v>52.691014662756601</v>
      </c>
      <c r="I22" s="10" t="s">
        <v>178</v>
      </c>
      <c r="J22" s="9">
        <v>1.1431671554252201</v>
      </c>
      <c r="K22" s="10" t="s">
        <v>178</v>
      </c>
      <c r="L22" s="9">
        <v>3.2594007624633399</v>
      </c>
      <c r="M22" s="10" t="s">
        <v>178</v>
      </c>
      <c r="N22" s="9">
        <v>80.398046920821102</v>
      </c>
      <c r="O22" s="10" t="s">
        <v>178</v>
      </c>
      <c r="P22" s="9">
        <v>51.913917888563098</v>
      </c>
      <c r="Q22" s="10" t="s">
        <v>159</v>
      </c>
      <c r="R22" s="9">
        <v>405.01988657683302</v>
      </c>
      <c r="S22" s="10" t="s">
        <v>178</v>
      </c>
    </row>
    <row r="23" spans="1:19" x14ac:dyDescent="0.2">
      <c r="A23" s="12" t="s">
        <v>190</v>
      </c>
      <c r="B23" s="9">
        <v>5.2184571428571402</v>
      </c>
      <c r="C23" s="10" t="s">
        <v>178</v>
      </c>
      <c r="D23" s="9">
        <v>193.46459999999999</v>
      </c>
      <c r="E23" s="10" t="s">
        <v>159</v>
      </c>
      <c r="F23" s="9">
        <v>8.4268209085714307</v>
      </c>
      <c r="G23" s="10" t="s">
        <v>159</v>
      </c>
      <c r="H23" s="9">
        <v>50.034617142857101</v>
      </c>
      <c r="I23" s="10" t="s">
        <v>178</v>
      </c>
      <c r="J23" s="9">
        <v>0.74710285714285696</v>
      </c>
      <c r="K23" s="10" t="s">
        <v>178</v>
      </c>
      <c r="L23" s="9">
        <v>3.3297385714285701</v>
      </c>
      <c r="M23" s="10" t="s">
        <v>178</v>
      </c>
      <c r="N23" s="9">
        <v>65.1538023366857</v>
      </c>
      <c r="O23" s="10" t="s">
        <v>178</v>
      </c>
      <c r="P23" s="9">
        <v>53.456022857142898</v>
      </c>
      <c r="Q23" s="10" t="s">
        <v>159</v>
      </c>
      <c r="R23" s="9">
        <v>379.83116181668601</v>
      </c>
      <c r="S23" s="10" t="s">
        <v>178</v>
      </c>
    </row>
    <row r="24" spans="1:19" x14ac:dyDescent="0.2">
      <c r="A24" s="12" t="s">
        <v>191</v>
      </c>
      <c r="B24" s="9">
        <v>4.9213483146067398E-3</v>
      </c>
      <c r="C24" s="10" t="s">
        <v>178</v>
      </c>
      <c r="D24" s="9">
        <v>196.66569101123599</v>
      </c>
      <c r="E24" s="10" t="s">
        <v>159</v>
      </c>
      <c r="F24" s="9">
        <v>12.307943949438201</v>
      </c>
      <c r="G24" s="10" t="s">
        <v>159</v>
      </c>
      <c r="H24" s="9">
        <v>14.7763483146067</v>
      </c>
      <c r="I24" s="10" t="s">
        <v>178</v>
      </c>
      <c r="J24" s="9">
        <v>0.69391011235955102</v>
      </c>
      <c r="K24" s="10" t="s">
        <v>178</v>
      </c>
      <c r="L24" s="9">
        <v>3.51913314606742</v>
      </c>
      <c r="M24" s="10" t="s">
        <v>178</v>
      </c>
      <c r="N24" s="9">
        <v>64.804314606741599</v>
      </c>
      <c r="O24" s="10" t="s">
        <v>178</v>
      </c>
      <c r="P24" s="9">
        <v>52.014960674157301</v>
      </c>
      <c r="Q24" s="10" t="s">
        <v>159</v>
      </c>
      <c r="R24" s="9">
        <v>344.78722316292101</v>
      </c>
      <c r="S24" s="10" t="s">
        <v>178</v>
      </c>
    </row>
    <row r="25" spans="1:19" x14ac:dyDescent="0.2">
      <c r="A25" s="12" t="s">
        <v>193</v>
      </c>
      <c r="B25" s="9">
        <v>0</v>
      </c>
      <c r="C25" s="10" t="s">
        <v>176</v>
      </c>
      <c r="D25" s="9">
        <v>160.246121883657</v>
      </c>
      <c r="E25" s="10" t="s">
        <v>159</v>
      </c>
      <c r="F25" s="9">
        <v>8.6551954570637104</v>
      </c>
      <c r="G25" s="10" t="s">
        <v>159</v>
      </c>
      <c r="H25" s="9">
        <v>13.305008310249301</v>
      </c>
      <c r="I25" s="10" t="s">
        <v>178</v>
      </c>
      <c r="J25" s="9">
        <v>0.53385041551246504</v>
      </c>
      <c r="K25" s="10" t="s">
        <v>178</v>
      </c>
      <c r="L25" s="9">
        <v>3.5730365650969498</v>
      </c>
      <c r="M25" s="10" t="s">
        <v>178</v>
      </c>
      <c r="N25" s="9">
        <v>60.550770083102499</v>
      </c>
      <c r="O25" s="10" t="s">
        <v>178</v>
      </c>
      <c r="P25" s="9">
        <v>50.843185595567903</v>
      </c>
      <c r="Q25" s="10" t="s">
        <v>159</v>
      </c>
      <c r="R25" s="9">
        <v>297.70716831024902</v>
      </c>
      <c r="S25" s="10" t="s">
        <v>178</v>
      </c>
    </row>
    <row r="26" spans="1:19" x14ac:dyDescent="0.2">
      <c r="A26" s="12" t="s">
        <v>194</v>
      </c>
      <c r="B26" s="9">
        <v>0</v>
      </c>
      <c r="C26" s="10" t="s">
        <v>176</v>
      </c>
      <c r="D26" s="9">
        <v>127.224294010889</v>
      </c>
      <c r="E26" s="10" t="s">
        <v>159</v>
      </c>
      <c r="F26" s="9">
        <v>8.2893010344827598</v>
      </c>
      <c r="G26" s="10" t="s">
        <v>159</v>
      </c>
      <c r="H26" s="9">
        <v>12.165481045535399</v>
      </c>
      <c r="I26" s="10" t="s">
        <v>178</v>
      </c>
      <c r="J26" s="9">
        <v>0.61049727767695094</v>
      </c>
      <c r="K26" s="10" t="s">
        <v>178</v>
      </c>
      <c r="L26" s="9">
        <v>0.87210490018148801</v>
      </c>
      <c r="M26" s="10" t="s">
        <v>178</v>
      </c>
      <c r="N26" s="9">
        <v>58.7329382940109</v>
      </c>
      <c r="O26" s="10" t="s">
        <v>178</v>
      </c>
      <c r="P26" s="9">
        <v>48.113711017186901</v>
      </c>
      <c r="Q26" s="10" t="s">
        <v>159</v>
      </c>
      <c r="R26" s="9">
        <v>256.00832757996398</v>
      </c>
      <c r="S26" s="10" t="s">
        <v>178</v>
      </c>
    </row>
    <row r="27" spans="1:19" x14ac:dyDescent="0.2">
      <c r="A27" s="12" t="s">
        <v>196</v>
      </c>
      <c r="B27" s="9">
        <v>0</v>
      </c>
      <c r="C27" s="10" t="s">
        <v>176</v>
      </c>
      <c r="D27" s="9">
        <v>127.744669634907</v>
      </c>
      <c r="E27" s="10" t="s">
        <v>159</v>
      </c>
      <c r="F27" s="9">
        <v>9.4600979519145199</v>
      </c>
      <c r="G27" s="10" t="s">
        <v>459</v>
      </c>
      <c r="H27" s="9">
        <v>11.406959654906499</v>
      </c>
      <c r="I27" s="10" t="s">
        <v>178</v>
      </c>
      <c r="J27" s="9">
        <v>37.916447016919001</v>
      </c>
      <c r="K27" s="10" t="s">
        <v>177</v>
      </c>
      <c r="L27" s="9">
        <v>0</v>
      </c>
      <c r="M27" s="10" t="s">
        <v>176</v>
      </c>
      <c r="N27" s="9">
        <v>57.733242150435402</v>
      </c>
      <c r="O27" s="10" t="s">
        <v>178</v>
      </c>
      <c r="P27" s="9">
        <v>48.571196794301002</v>
      </c>
      <c r="Q27" s="10" t="s">
        <v>159</v>
      </c>
      <c r="R27" s="9">
        <v>292.832613203383</v>
      </c>
      <c r="S27" s="10" t="s">
        <v>406</v>
      </c>
    </row>
    <row r="28" spans="1:19" x14ac:dyDescent="0.2">
      <c r="A28" s="12" t="s">
        <v>197</v>
      </c>
      <c r="B28" s="9">
        <v>0</v>
      </c>
      <c r="C28" s="10" t="s">
        <v>176</v>
      </c>
      <c r="D28" s="9">
        <v>107.620170026293</v>
      </c>
      <c r="E28" s="10" t="s">
        <v>159</v>
      </c>
      <c r="F28" s="9">
        <v>8.8202681858019307</v>
      </c>
      <c r="G28" s="10" t="s">
        <v>159</v>
      </c>
      <c r="H28" s="9">
        <v>0</v>
      </c>
      <c r="I28" s="10" t="s">
        <v>192</v>
      </c>
      <c r="J28" s="9">
        <v>40.547437335670502</v>
      </c>
      <c r="K28" s="10" t="s">
        <v>159</v>
      </c>
      <c r="L28" s="9">
        <v>0</v>
      </c>
      <c r="M28" s="10" t="s">
        <v>176</v>
      </c>
      <c r="N28" s="9">
        <v>63.2947574111313</v>
      </c>
      <c r="O28" s="10" t="s">
        <v>460</v>
      </c>
      <c r="P28" s="9">
        <v>48.259845749342702</v>
      </c>
      <c r="Q28" s="10" t="s">
        <v>228</v>
      </c>
      <c r="R28" s="9">
        <v>268.542478708239</v>
      </c>
      <c r="S28" s="10" t="s">
        <v>178</v>
      </c>
    </row>
    <row r="29" spans="1:19" x14ac:dyDescent="0.2">
      <c r="A29" s="12" t="s">
        <v>198</v>
      </c>
      <c r="B29" s="9">
        <v>13.0434658599827</v>
      </c>
      <c r="C29" s="10" t="s">
        <v>159</v>
      </c>
      <c r="D29" s="9">
        <v>195.386235090752</v>
      </c>
      <c r="E29" s="10" t="s">
        <v>229</v>
      </c>
      <c r="F29" s="9">
        <v>7.5387484874675899</v>
      </c>
      <c r="G29" s="10" t="s">
        <v>159</v>
      </c>
      <c r="H29" s="9">
        <v>138.07561970613699</v>
      </c>
      <c r="I29" s="10" t="s">
        <v>258</v>
      </c>
      <c r="J29" s="9">
        <v>39.067934312878101</v>
      </c>
      <c r="K29" s="10" t="s">
        <v>159</v>
      </c>
      <c r="L29" s="9">
        <v>5.3508362748487501</v>
      </c>
      <c r="M29" s="10" t="s">
        <v>461</v>
      </c>
      <c r="N29" s="9">
        <v>65.183013178496196</v>
      </c>
      <c r="O29" s="10" t="s">
        <v>259</v>
      </c>
      <c r="P29" s="9">
        <v>91.053272255834102</v>
      </c>
      <c r="Q29" s="10" t="s">
        <v>159</v>
      </c>
      <c r="R29" s="9">
        <v>554.69912516639602</v>
      </c>
      <c r="S29" s="10" t="s">
        <v>178</v>
      </c>
    </row>
    <row r="30" spans="1:19" x14ac:dyDescent="0.2">
      <c r="A30" s="12" t="s">
        <v>199</v>
      </c>
      <c r="B30" s="9">
        <v>16.767758297872302</v>
      </c>
      <c r="C30" s="10" t="s">
        <v>159</v>
      </c>
      <c r="D30" s="9">
        <v>230.84128340425499</v>
      </c>
      <c r="E30" s="10" t="s">
        <v>260</v>
      </c>
      <c r="F30" s="9">
        <v>7.5317361702127696</v>
      </c>
      <c r="G30" s="10" t="s">
        <v>159</v>
      </c>
      <c r="H30" s="9">
        <v>170.62429787234001</v>
      </c>
      <c r="I30" s="10" t="s">
        <v>159</v>
      </c>
      <c r="J30" s="9">
        <v>52.9360383616851</v>
      </c>
      <c r="K30" s="10" t="s">
        <v>159</v>
      </c>
      <c r="L30" s="9">
        <v>16.538515062127701</v>
      </c>
      <c r="M30" s="10" t="s">
        <v>261</v>
      </c>
      <c r="N30" s="9">
        <v>66.238582129185403</v>
      </c>
      <c r="O30" s="10" t="s">
        <v>262</v>
      </c>
      <c r="P30" s="9">
        <v>128.386144738723</v>
      </c>
      <c r="Q30" s="10" t="s">
        <v>263</v>
      </c>
      <c r="R30" s="9">
        <v>689.864356036402</v>
      </c>
      <c r="S30" s="10" t="s">
        <v>159</v>
      </c>
    </row>
    <row r="31" spans="1:19" x14ac:dyDescent="0.2">
      <c r="A31" s="12" t="s">
        <v>200</v>
      </c>
      <c r="B31" s="9">
        <v>19.361169381107501</v>
      </c>
      <c r="C31" s="10" t="s">
        <v>159</v>
      </c>
      <c r="D31" s="9">
        <v>270.22067589576602</v>
      </c>
      <c r="E31" s="10" t="s">
        <v>159</v>
      </c>
      <c r="F31" s="9">
        <v>17.625576547231301</v>
      </c>
      <c r="G31" s="10" t="s">
        <v>159</v>
      </c>
      <c r="H31" s="9">
        <v>171.64013395602601</v>
      </c>
      <c r="I31" s="10" t="s">
        <v>159</v>
      </c>
      <c r="J31" s="9">
        <v>53.062788992100998</v>
      </c>
      <c r="K31" s="10" t="s">
        <v>159</v>
      </c>
      <c r="L31" s="9">
        <v>16.3473509462541</v>
      </c>
      <c r="M31" s="10" t="s">
        <v>159</v>
      </c>
      <c r="N31" s="9">
        <v>275.85660270987</v>
      </c>
      <c r="O31" s="10" t="s">
        <v>440</v>
      </c>
      <c r="P31" s="9">
        <v>128.782488459283</v>
      </c>
      <c r="Q31" s="10" t="s">
        <v>159</v>
      </c>
      <c r="R31" s="9">
        <v>952.89678688763797</v>
      </c>
      <c r="S31" s="10" t="s">
        <v>159</v>
      </c>
    </row>
    <row r="32" spans="1:19" x14ac:dyDescent="0.2">
      <c r="A32" s="15" t="s">
        <v>201</v>
      </c>
      <c r="B32" s="13">
        <v>22.343</v>
      </c>
      <c r="C32" s="14" t="s">
        <v>159</v>
      </c>
      <c r="D32" s="13">
        <v>377.43700000000001</v>
      </c>
      <c r="E32" s="14" t="s">
        <v>462</v>
      </c>
      <c r="F32" s="13">
        <v>20.061</v>
      </c>
      <c r="G32" s="14" t="s">
        <v>159</v>
      </c>
      <c r="H32" s="13">
        <v>236.542655</v>
      </c>
      <c r="I32" s="14" t="s">
        <v>159</v>
      </c>
      <c r="J32" s="13">
        <v>83.328703379999993</v>
      </c>
      <c r="K32" s="14" t="s">
        <v>159</v>
      </c>
      <c r="L32" s="13">
        <v>15.119448</v>
      </c>
      <c r="M32" s="14" t="s">
        <v>159</v>
      </c>
      <c r="N32" s="13">
        <v>253.66081352</v>
      </c>
      <c r="O32" s="14" t="s">
        <v>440</v>
      </c>
      <c r="P32" s="13">
        <v>127.795624</v>
      </c>
      <c r="Q32" s="14" t="s">
        <v>159</v>
      </c>
      <c r="R32" s="13">
        <v>1136.2882439</v>
      </c>
      <c r="S32" s="14" t="s">
        <v>159</v>
      </c>
    </row>
    <row r="34" spans="1:2" x14ac:dyDescent="0.2">
      <c r="A34" s="16" t="s">
        <v>202</v>
      </c>
      <c r="B34" s="16" t="s">
        <v>231</v>
      </c>
    </row>
    <row r="36" spans="1:2" x14ac:dyDescent="0.2">
      <c r="B36" s="16" t="s">
        <v>463</v>
      </c>
    </row>
    <row r="37" spans="1:2" x14ac:dyDescent="0.2">
      <c r="B37" s="16" t="s">
        <v>442</v>
      </c>
    </row>
    <row r="38" spans="1:2" x14ac:dyDescent="0.2">
      <c r="B38" s="16" t="s">
        <v>464</v>
      </c>
    </row>
    <row r="39" spans="1:2" x14ac:dyDescent="0.2">
      <c r="B39" s="16" t="s">
        <v>465</v>
      </c>
    </row>
    <row r="40" spans="1:2" x14ac:dyDescent="0.2">
      <c r="B40" s="16" t="s">
        <v>466</v>
      </c>
    </row>
    <row r="41" spans="1:2" x14ac:dyDescent="0.2">
      <c r="B41" s="16" t="s">
        <v>467</v>
      </c>
    </row>
    <row r="42" spans="1:2" x14ac:dyDescent="0.2">
      <c r="B42" s="16" t="s">
        <v>468</v>
      </c>
    </row>
    <row r="43" spans="1:2" x14ac:dyDescent="0.2">
      <c r="B43" s="16" t="s">
        <v>469</v>
      </c>
    </row>
    <row r="44" spans="1:2" x14ac:dyDescent="0.2">
      <c r="B44" s="16" t="s">
        <v>470</v>
      </c>
    </row>
    <row r="45" spans="1:2" x14ac:dyDescent="0.2">
      <c r="B45" s="16" t="s">
        <v>471</v>
      </c>
    </row>
    <row r="46" spans="1:2" x14ac:dyDescent="0.2">
      <c r="B46" s="16" t="s">
        <v>472</v>
      </c>
    </row>
    <row r="47" spans="1:2" x14ac:dyDescent="0.2">
      <c r="B47" s="16" t="s">
        <v>473</v>
      </c>
    </row>
    <row r="48" spans="1:2" x14ac:dyDescent="0.2">
      <c r="B48" s="16" t="s">
        <v>474</v>
      </c>
    </row>
    <row r="49" spans="1:2" x14ac:dyDescent="0.2">
      <c r="B49" s="16" t="s">
        <v>451</v>
      </c>
    </row>
    <row r="50" spans="1:2" x14ac:dyDescent="0.2">
      <c r="B50" s="16" t="s">
        <v>475</v>
      </c>
    </row>
    <row r="52" spans="1:2" x14ac:dyDescent="0.2">
      <c r="B52" s="16" t="s">
        <v>322</v>
      </c>
    </row>
    <row r="53" spans="1:2" x14ac:dyDescent="0.2">
      <c r="B53" s="16" t="s">
        <v>208</v>
      </c>
    </row>
    <row r="54" spans="1:2" x14ac:dyDescent="0.2">
      <c r="B54" s="16" t="s">
        <v>209</v>
      </c>
    </row>
    <row r="57" spans="1:2" x14ac:dyDescent="0.2">
      <c r="A57" s="17" t="str">
        <f>HYPERLINK("#'WAGERING 11'!A2", "&lt;&lt;&lt; Previous table")</f>
        <v>&lt;&lt;&lt; Previous table</v>
      </c>
    </row>
    <row r="58" spans="1:2" x14ac:dyDescent="0.2">
      <c r="A58" s="17" t="str">
        <f>HYPERLINK("#'WAGERING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HYPERLINK("#'INDEX'!B15", "Link to index")</f>
        <v>Link to index</v>
      </c>
    </row>
    <row r="2" spans="1:19" ht="15.75" customHeight="1" x14ac:dyDescent="0.2">
      <c r="A2" s="25" t="s">
        <v>226</v>
      </c>
      <c r="B2" s="24"/>
      <c r="C2" s="24"/>
      <c r="D2" s="24"/>
      <c r="E2" s="24"/>
      <c r="F2" s="24"/>
      <c r="G2" s="24"/>
      <c r="H2" s="24"/>
      <c r="I2" s="24"/>
      <c r="J2" s="24"/>
      <c r="K2" s="24"/>
      <c r="L2" s="24"/>
      <c r="M2" s="24"/>
      <c r="N2" s="24"/>
      <c r="O2" s="24"/>
      <c r="P2" s="24"/>
      <c r="Q2" s="24"/>
      <c r="R2" s="24"/>
      <c r="S2" s="24"/>
    </row>
    <row r="3" spans="1:19" ht="15.75" customHeight="1" x14ac:dyDescent="0.2">
      <c r="A3" s="25" t="s">
        <v>33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9.6628082536487199</v>
      </c>
      <c r="C7" s="10" t="s">
        <v>159</v>
      </c>
      <c r="D7" s="18">
        <v>9.8548910363118107</v>
      </c>
      <c r="E7" s="10" t="s">
        <v>159</v>
      </c>
      <c r="F7" s="18">
        <v>42.6657308173384</v>
      </c>
      <c r="G7" s="10" t="s">
        <v>159</v>
      </c>
      <c r="H7" s="18">
        <v>26.583784440369001</v>
      </c>
      <c r="I7" s="10" t="s">
        <v>159</v>
      </c>
      <c r="J7" s="18">
        <v>11.4446094034674</v>
      </c>
      <c r="K7" s="10" t="s">
        <v>159</v>
      </c>
      <c r="L7" s="18">
        <v>42.695067882036597</v>
      </c>
      <c r="M7" s="10" t="s">
        <v>159</v>
      </c>
      <c r="N7" s="18">
        <v>23.217687796147601</v>
      </c>
      <c r="O7" s="10" t="s">
        <v>159</v>
      </c>
      <c r="P7" s="18">
        <v>51.342851337700303</v>
      </c>
      <c r="Q7" s="10" t="s">
        <v>159</v>
      </c>
      <c r="R7" s="18">
        <v>19.7231160232548</v>
      </c>
      <c r="S7" s="10" t="s">
        <v>159</v>
      </c>
    </row>
    <row r="8" spans="1:19" x14ac:dyDescent="0.2">
      <c r="A8" s="12" t="s">
        <v>171</v>
      </c>
      <c r="B8" s="18">
        <v>8.1366416180350107</v>
      </c>
      <c r="C8" s="10" t="s">
        <v>159</v>
      </c>
      <c r="D8" s="18">
        <v>9.3969515638764491</v>
      </c>
      <c r="E8" s="10" t="s">
        <v>159</v>
      </c>
      <c r="F8" s="18">
        <v>44.393482631090798</v>
      </c>
      <c r="G8" s="10" t="s">
        <v>159</v>
      </c>
      <c r="H8" s="18">
        <v>23.9282954100631</v>
      </c>
      <c r="I8" s="10" t="s">
        <v>159</v>
      </c>
      <c r="J8" s="18">
        <v>10.655234059826601</v>
      </c>
      <c r="K8" s="10" t="s">
        <v>159</v>
      </c>
      <c r="L8" s="18">
        <v>41.8233551526504</v>
      </c>
      <c r="M8" s="10" t="s">
        <v>159</v>
      </c>
      <c r="N8" s="18">
        <v>20.8821116432674</v>
      </c>
      <c r="O8" s="10" t="s">
        <v>159</v>
      </c>
      <c r="P8" s="18">
        <v>44.239676995863398</v>
      </c>
      <c r="Q8" s="10" t="s">
        <v>159</v>
      </c>
      <c r="R8" s="18">
        <v>17.634810437195998</v>
      </c>
      <c r="S8" s="10" t="s">
        <v>159</v>
      </c>
    </row>
    <row r="9" spans="1:19" x14ac:dyDescent="0.2">
      <c r="A9" s="12" t="s">
        <v>172</v>
      </c>
      <c r="B9" s="18">
        <v>8.4357619113434801</v>
      </c>
      <c r="C9" s="10" t="s">
        <v>159</v>
      </c>
      <c r="D9" s="18">
        <v>8.8108727328849206</v>
      </c>
      <c r="E9" s="10" t="s">
        <v>159</v>
      </c>
      <c r="F9" s="18">
        <v>42.2336978670916</v>
      </c>
      <c r="G9" s="10" t="s">
        <v>159</v>
      </c>
      <c r="H9" s="18">
        <v>26.2847689991283</v>
      </c>
      <c r="I9" s="10" t="s">
        <v>159</v>
      </c>
      <c r="J9" s="18">
        <v>9.8765801929183397</v>
      </c>
      <c r="K9" s="10" t="s">
        <v>159</v>
      </c>
      <c r="L9" s="18">
        <v>36.768429398465301</v>
      </c>
      <c r="M9" s="10" t="s">
        <v>159</v>
      </c>
      <c r="N9" s="18">
        <v>21.780494897689401</v>
      </c>
      <c r="O9" s="10" t="s">
        <v>159</v>
      </c>
      <c r="P9" s="18">
        <v>43.952495480003101</v>
      </c>
      <c r="Q9" s="10" t="s">
        <v>159</v>
      </c>
      <c r="R9" s="18">
        <v>17.745193300232199</v>
      </c>
      <c r="S9" s="10" t="s">
        <v>159</v>
      </c>
    </row>
    <row r="10" spans="1:19" x14ac:dyDescent="0.2">
      <c r="A10" s="12" t="s">
        <v>173</v>
      </c>
      <c r="B10" s="18">
        <v>8.1160264386378298</v>
      </c>
      <c r="C10" s="10" t="s">
        <v>159</v>
      </c>
      <c r="D10" s="18">
        <v>8.9864812065327797</v>
      </c>
      <c r="E10" s="10" t="s">
        <v>159</v>
      </c>
      <c r="F10" s="18">
        <v>40.473778220257103</v>
      </c>
      <c r="G10" s="10" t="s">
        <v>159</v>
      </c>
      <c r="H10" s="18">
        <v>25.0415744711072</v>
      </c>
      <c r="I10" s="10" t="s">
        <v>159</v>
      </c>
      <c r="J10" s="18">
        <v>9.6324983028563302</v>
      </c>
      <c r="K10" s="10" t="s">
        <v>159</v>
      </c>
      <c r="L10" s="18">
        <v>32.912902758954601</v>
      </c>
      <c r="M10" s="10" t="s">
        <v>159</v>
      </c>
      <c r="N10" s="18">
        <v>22.684340579080999</v>
      </c>
      <c r="O10" s="10" t="s">
        <v>159</v>
      </c>
      <c r="P10" s="18">
        <v>42.7367166212534</v>
      </c>
      <c r="Q10" s="10" t="s">
        <v>159</v>
      </c>
      <c r="R10" s="18">
        <v>17.7245592662881</v>
      </c>
      <c r="S10" s="10" t="s">
        <v>159</v>
      </c>
    </row>
    <row r="11" spans="1:19" x14ac:dyDescent="0.2">
      <c r="A11" s="12" t="s">
        <v>174</v>
      </c>
      <c r="B11" s="18">
        <v>7.0124850853378096</v>
      </c>
      <c r="C11" s="10" t="s">
        <v>159</v>
      </c>
      <c r="D11" s="18">
        <v>8.8304718084706995</v>
      </c>
      <c r="E11" s="10" t="s">
        <v>159</v>
      </c>
      <c r="F11" s="18">
        <v>32.077217957483199</v>
      </c>
      <c r="G11" s="10" t="s">
        <v>159</v>
      </c>
      <c r="H11" s="18">
        <v>23.469358988982599</v>
      </c>
      <c r="I11" s="10" t="s">
        <v>159</v>
      </c>
      <c r="J11" s="18">
        <v>10.1801024211872</v>
      </c>
      <c r="K11" s="10" t="s">
        <v>159</v>
      </c>
      <c r="L11" s="18">
        <v>33.752846078988298</v>
      </c>
      <c r="M11" s="10" t="s">
        <v>159</v>
      </c>
      <c r="N11" s="18">
        <v>20.868977711003399</v>
      </c>
      <c r="O11" s="10" t="s">
        <v>159</v>
      </c>
      <c r="P11" s="18">
        <v>43.308980755523898</v>
      </c>
      <c r="Q11" s="10" t="s">
        <v>159</v>
      </c>
      <c r="R11" s="18">
        <v>16.952942882418402</v>
      </c>
      <c r="S11" s="10" t="s">
        <v>159</v>
      </c>
    </row>
    <row r="12" spans="1:19" x14ac:dyDescent="0.2">
      <c r="A12" s="12" t="s">
        <v>175</v>
      </c>
      <c r="B12" s="18">
        <v>7.5937306661167296</v>
      </c>
      <c r="C12" s="10" t="s">
        <v>159</v>
      </c>
      <c r="D12" s="18">
        <v>8.5700173586414508</v>
      </c>
      <c r="E12" s="10" t="s">
        <v>159</v>
      </c>
      <c r="F12" s="18">
        <v>29.145150661954101</v>
      </c>
      <c r="G12" s="10" t="s">
        <v>159</v>
      </c>
      <c r="H12" s="18">
        <v>21.386168894598502</v>
      </c>
      <c r="I12" s="10" t="s">
        <v>159</v>
      </c>
      <c r="J12" s="18">
        <v>10.2049505959051</v>
      </c>
      <c r="K12" s="10" t="s">
        <v>159</v>
      </c>
      <c r="L12" s="18">
        <v>32.643277402484202</v>
      </c>
      <c r="M12" s="10" t="s">
        <v>159</v>
      </c>
      <c r="N12" s="18">
        <v>22.466993421700199</v>
      </c>
      <c r="O12" s="10" t="s">
        <v>159</v>
      </c>
      <c r="P12" s="18">
        <v>37.769263160409601</v>
      </c>
      <c r="Q12" s="10" t="s">
        <v>159</v>
      </c>
      <c r="R12" s="18">
        <v>16.549849446567698</v>
      </c>
      <c r="S12" s="10" t="s">
        <v>159</v>
      </c>
    </row>
    <row r="13" spans="1:19" x14ac:dyDescent="0.2">
      <c r="A13" s="12" t="s">
        <v>179</v>
      </c>
      <c r="B13" s="18">
        <v>7.5354219143576797</v>
      </c>
      <c r="C13" s="10" t="s">
        <v>159</v>
      </c>
      <c r="D13" s="18">
        <v>8.3304179390334294</v>
      </c>
      <c r="E13" s="10" t="s">
        <v>159</v>
      </c>
      <c r="F13" s="18">
        <v>30.2589595981133</v>
      </c>
      <c r="G13" s="10" t="s">
        <v>159</v>
      </c>
      <c r="H13" s="18">
        <v>21.1980192561184</v>
      </c>
      <c r="I13" s="10" t="s">
        <v>159</v>
      </c>
      <c r="J13" s="18">
        <v>10.2495552982897</v>
      </c>
      <c r="K13" s="10" t="s">
        <v>159</v>
      </c>
      <c r="L13" s="18">
        <v>33.792378080847001</v>
      </c>
      <c r="M13" s="10" t="s">
        <v>159</v>
      </c>
      <c r="N13" s="18">
        <v>22.671646580147801</v>
      </c>
      <c r="O13" s="10" t="s">
        <v>159</v>
      </c>
      <c r="P13" s="18">
        <v>39.163538800409</v>
      </c>
      <c r="Q13" s="10" t="s">
        <v>159</v>
      </c>
      <c r="R13" s="18">
        <v>16.597722914251701</v>
      </c>
      <c r="S13" s="10" t="s">
        <v>159</v>
      </c>
    </row>
    <row r="14" spans="1:19" x14ac:dyDescent="0.2">
      <c r="A14" s="12" t="s">
        <v>180</v>
      </c>
      <c r="B14" s="18">
        <v>7.6830045070831297</v>
      </c>
      <c r="C14" s="10" t="s">
        <v>159</v>
      </c>
      <c r="D14" s="18">
        <v>7.8546438867071204</v>
      </c>
      <c r="E14" s="10" t="s">
        <v>159</v>
      </c>
      <c r="F14" s="18">
        <v>31.9763279721281</v>
      </c>
      <c r="G14" s="10" t="s">
        <v>159</v>
      </c>
      <c r="H14" s="18">
        <v>18.504441672235</v>
      </c>
      <c r="I14" s="10" t="s">
        <v>159</v>
      </c>
      <c r="J14" s="18">
        <v>9.7191942495809904</v>
      </c>
      <c r="K14" s="10" t="s">
        <v>159</v>
      </c>
      <c r="L14" s="18">
        <v>34.192536593212203</v>
      </c>
      <c r="M14" s="10" t="s">
        <v>159</v>
      </c>
      <c r="N14" s="18">
        <v>21.2894785537773</v>
      </c>
      <c r="O14" s="10" t="s">
        <v>159</v>
      </c>
      <c r="P14" s="18">
        <v>39.4334527796724</v>
      </c>
      <c r="Q14" s="10" t="s">
        <v>159</v>
      </c>
      <c r="R14" s="18">
        <v>15.600019912237199</v>
      </c>
      <c r="S14" s="10" t="s">
        <v>159</v>
      </c>
    </row>
    <row r="15" spans="1:19" x14ac:dyDescent="0.2">
      <c r="A15" s="12" t="s">
        <v>181</v>
      </c>
      <c r="B15" s="18">
        <v>7.3654203387322301</v>
      </c>
      <c r="C15" s="10" t="s">
        <v>159</v>
      </c>
      <c r="D15" s="18">
        <v>8.9567970718292997</v>
      </c>
      <c r="E15" s="10" t="s">
        <v>159</v>
      </c>
      <c r="F15" s="18">
        <v>30.858597020535399</v>
      </c>
      <c r="G15" s="10" t="s">
        <v>159</v>
      </c>
      <c r="H15" s="18">
        <v>18.532820985116398</v>
      </c>
      <c r="I15" s="10" t="s">
        <v>159</v>
      </c>
      <c r="J15" s="18">
        <v>11.4025860239586</v>
      </c>
      <c r="K15" s="10" t="s">
        <v>159</v>
      </c>
      <c r="L15" s="18">
        <v>31.964860119695999</v>
      </c>
      <c r="M15" s="10" t="s">
        <v>159</v>
      </c>
      <c r="N15" s="18">
        <v>22.649620674084801</v>
      </c>
      <c r="O15" s="10" t="s">
        <v>159</v>
      </c>
      <c r="P15" s="18">
        <v>40.554287747048001</v>
      </c>
      <c r="Q15" s="10" t="s">
        <v>159</v>
      </c>
      <c r="R15" s="18">
        <v>16.639887761521699</v>
      </c>
      <c r="S15" s="10" t="s">
        <v>159</v>
      </c>
    </row>
    <row r="16" spans="1:19" x14ac:dyDescent="0.2">
      <c r="A16" s="12" t="s">
        <v>182</v>
      </c>
      <c r="B16" s="18">
        <v>7.2653776029171899</v>
      </c>
      <c r="C16" s="10" t="s">
        <v>159</v>
      </c>
      <c r="D16" s="18">
        <v>9.3237099977759108</v>
      </c>
      <c r="E16" s="10" t="s">
        <v>159</v>
      </c>
      <c r="F16" s="18">
        <v>26.900055908767399</v>
      </c>
      <c r="G16" s="10" t="s">
        <v>159</v>
      </c>
      <c r="H16" s="18">
        <v>17.458310960782299</v>
      </c>
      <c r="I16" s="10" t="s">
        <v>159</v>
      </c>
      <c r="J16" s="18">
        <v>11.420319997777799</v>
      </c>
      <c r="K16" s="10" t="s">
        <v>159</v>
      </c>
      <c r="L16" s="18">
        <v>31.0387775361922</v>
      </c>
      <c r="M16" s="10" t="s">
        <v>159</v>
      </c>
      <c r="N16" s="18">
        <v>22.589001850450799</v>
      </c>
      <c r="O16" s="10" t="s">
        <v>159</v>
      </c>
      <c r="P16" s="18">
        <v>45.007486212354102</v>
      </c>
      <c r="Q16" s="10" t="s">
        <v>159</v>
      </c>
      <c r="R16" s="18">
        <v>16.940166449513502</v>
      </c>
      <c r="S16" s="10" t="s">
        <v>159</v>
      </c>
    </row>
    <row r="17" spans="1:19" x14ac:dyDescent="0.2">
      <c r="A17" s="12" t="s">
        <v>183</v>
      </c>
      <c r="B17" s="18">
        <v>7.2594633828287396</v>
      </c>
      <c r="C17" s="10" t="s">
        <v>159</v>
      </c>
      <c r="D17" s="18">
        <v>10.2878954825182</v>
      </c>
      <c r="E17" s="10" t="s">
        <v>159</v>
      </c>
      <c r="F17" s="18">
        <v>24.169324015541999</v>
      </c>
      <c r="G17" s="10" t="s">
        <v>177</v>
      </c>
      <c r="H17" s="18">
        <v>17.525359349449399</v>
      </c>
      <c r="I17" s="10" t="s">
        <v>159</v>
      </c>
      <c r="J17" s="18">
        <v>11.2852883524286</v>
      </c>
      <c r="K17" s="10" t="s">
        <v>159</v>
      </c>
      <c r="L17" s="18">
        <v>30.4857976577713</v>
      </c>
      <c r="M17" s="10" t="s">
        <v>159</v>
      </c>
      <c r="N17" s="18">
        <v>22.7724727229716</v>
      </c>
      <c r="O17" s="10" t="s">
        <v>159</v>
      </c>
      <c r="P17" s="18">
        <v>45.365703462496597</v>
      </c>
      <c r="Q17" s="10" t="s">
        <v>159</v>
      </c>
      <c r="R17" s="18">
        <v>17.739848972295501</v>
      </c>
      <c r="S17" s="10" t="s">
        <v>159</v>
      </c>
    </row>
    <row r="18" spans="1:19" x14ac:dyDescent="0.2">
      <c r="A18" s="12" t="s">
        <v>185</v>
      </c>
      <c r="B18" s="18">
        <v>7.7348565421462601</v>
      </c>
      <c r="C18" s="10" t="s">
        <v>159</v>
      </c>
      <c r="D18" s="18">
        <v>10.458180229453699</v>
      </c>
      <c r="E18" s="10" t="s">
        <v>159</v>
      </c>
      <c r="F18" s="18">
        <v>22.926333265394899</v>
      </c>
      <c r="G18" s="10" t="s">
        <v>159</v>
      </c>
      <c r="H18" s="18">
        <v>17.336321070514099</v>
      </c>
      <c r="I18" s="10" t="s">
        <v>159</v>
      </c>
      <c r="J18" s="18">
        <v>11.864058453700601</v>
      </c>
      <c r="K18" s="10" t="s">
        <v>159</v>
      </c>
      <c r="L18" s="18">
        <v>28.773282276927102</v>
      </c>
      <c r="M18" s="10" t="s">
        <v>159</v>
      </c>
      <c r="N18" s="18">
        <v>23.856118599364201</v>
      </c>
      <c r="O18" s="10" t="s">
        <v>159</v>
      </c>
      <c r="P18" s="18">
        <v>45.966332058905898</v>
      </c>
      <c r="Q18" s="10" t="s">
        <v>159</v>
      </c>
      <c r="R18" s="18">
        <v>18.188572299663601</v>
      </c>
      <c r="S18" s="10" t="s">
        <v>159</v>
      </c>
    </row>
    <row r="19" spans="1:19" x14ac:dyDescent="0.2">
      <c r="A19" s="12" t="s">
        <v>186</v>
      </c>
      <c r="B19" s="18">
        <v>8.1419082970510495</v>
      </c>
      <c r="C19" s="10" t="s">
        <v>159</v>
      </c>
      <c r="D19" s="18">
        <v>11.012733080653801</v>
      </c>
      <c r="E19" s="10" t="s">
        <v>159</v>
      </c>
      <c r="F19" s="18">
        <v>20.193077158054798</v>
      </c>
      <c r="G19" s="10" t="s">
        <v>159</v>
      </c>
      <c r="H19" s="18">
        <v>17.110982423097202</v>
      </c>
      <c r="I19" s="10" t="s">
        <v>159</v>
      </c>
      <c r="J19" s="18">
        <v>12.3029508288688</v>
      </c>
      <c r="K19" s="10" t="s">
        <v>159</v>
      </c>
      <c r="L19" s="18">
        <v>28.314385789211499</v>
      </c>
      <c r="M19" s="10" t="s">
        <v>159</v>
      </c>
      <c r="N19" s="18">
        <v>25.779745451137799</v>
      </c>
      <c r="O19" s="10" t="s">
        <v>159</v>
      </c>
      <c r="P19" s="18">
        <v>47.1926123878672</v>
      </c>
      <c r="Q19" s="10" t="s">
        <v>159</v>
      </c>
      <c r="R19" s="18">
        <v>19.0722631197544</v>
      </c>
      <c r="S19" s="10" t="s">
        <v>159</v>
      </c>
    </row>
    <row r="20" spans="1:19" x14ac:dyDescent="0.2">
      <c r="A20" s="12" t="s">
        <v>187</v>
      </c>
      <c r="B20" s="18">
        <v>7.8066687060263096</v>
      </c>
      <c r="C20" s="10" t="s">
        <v>159</v>
      </c>
      <c r="D20" s="18">
        <v>12.1155516095734</v>
      </c>
      <c r="E20" s="10" t="s">
        <v>159</v>
      </c>
      <c r="F20" s="18">
        <v>17.754217525998801</v>
      </c>
      <c r="G20" s="10" t="s">
        <v>159</v>
      </c>
      <c r="H20" s="18">
        <v>17.1228566697277</v>
      </c>
      <c r="I20" s="10" t="s">
        <v>159</v>
      </c>
      <c r="J20" s="18">
        <v>12.166408176667399</v>
      </c>
      <c r="K20" s="10" t="s">
        <v>159</v>
      </c>
      <c r="L20" s="18">
        <v>28.208989451154299</v>
      </c>
      <c r="M20" s="10" t="s">
        <v>159</v>
      </c>
      <c r="N20" s="18">
        <v>26.034343022384299</v>
      </c>
      <c r="O20" s="10" t="s">
        <v>159</v>
      </c>
      <c r="P20" s="18">
        <v>44.9951687737857</v>
      </c>
      <c r="Q20" s="10" t="s">
        <v>159</v>
      </c>
      <c r="R20" s="18">
        <v>19.019904872547201</v>
      </c>
      <c r="S20" s="10" t="s">
        <v>159</v>
      </c>
    </row>
    <row r="21" spans="1:19" x14ac:dyDescent="0.2">
      <c r="A21" s="12" t="s">
        <v>188</v>
      </c>
      <c r="B21" s="18">
        <v>7.4655131250429996</v>
      </c>
      <c r="C21" s="10" t="s">
        <v>159</v>
      </c>
      <c r="D21" s="18">
        <v>12.214749026787601</v>
      </c>
      <c r="E21" s="10" t="s">
        <v>159</v>
      </c>
      <c r="F21" s="18">
        <v>15.139643134128599</v>
      </c>
      <c r="G21" s="10" t="s">
        <v>159</v>
      </c>
      <c r="H21" s="18">
        <v>16.919487252189001</v>
      </c>
      <c r="I21" s="10" t="s">
        <v>159</v>
      </c>
      <c r="J21" s="18">
        <v>12.6543379623264</v>
      </c>
      <c r="K21" s="10" t="s">
        <v>159</v>
      </c>
      <c r="L21" s="18">
        <v>27.6302636511308</v>
      </c>
      <c r="M21" s="10" t="s">
        <v>159</v>
      </c>
      <c r="N21" s="18">
        <v>27.9750596422545</v>
      </c>
      <c r="O21" s="10" t="s">
        <v>159</v>
      </c>
      <c r="P21" s="18">
        <v>48.2879878813498</v>
      </c>
      <c r="Q21" s="10" t="s">
        <v>159</v>
      </c>
      <c r="R21" s="18">
        <v>19.860522063665901</v>
      </c>
      <c r="S21" s="10" t="s">
        <v>159</v>
      </c>
    </row>
    <row r="22" spans="1:19" x14ac:dyDescent="0.2">
      <c r="A22" s="12" t="s">
        <v>189</v>
      </c>
      <c r="B22" s="18">
        <v>7.0144180241723602</v>
      </c>
      <c r="C22" s="10" t="s">
        <v>159</v>
      </c>
      <c r="D22" s="18">
        <v>13.1339919122469</v>
      </c>
      <c r="E22" s="10" t="s">
        <v>159</v>
      </c>
      <c r="F22" s="18">
        <v>12.516078113154199</v>
      </c>
      <c r="G22" s="10" t="s">
        <v>159</v>
      </c>
      <c r="H22" s="18">
        <v>16.042403939645599</v>
      </c>
      <c r="I22" s="10" t="s">
        <v>159</v>
      </c>
      <c r="J22" s="18">
        <v>12.685542659030601</v>
      </c>
      <c r="K22" s="10" t="s">
        <v>159</v>
      </c>
      <c r="L22" s="18">
        <v>28.886911730273901</v>
      </c>
      <c r="M22" s="10" t="s">
        <v>159</v>
      </c>
      <c r="N22" s="18">
        <v>28.759527721569601</v>
      </c>
      <c r="O22" s="10" t="s">
        <v>159</v>
      </c>
      <c r="P22" s="18">
        <v>45.095071514370602</v>
      </c>
      <c r="Q22" s="10" t="s">
        <v>159</v>
      </c>
      <c r="R22" s="18">
        <v>19.808981949692601</v>
      </c>
      <c r="S22" s="10" t="s">
        <v>159</v>
      </c>
    </row>
    <row r="23" spans="1:19" x14ac:dyDescent="0.2">
      <c r="A23" s="12" t="s">
        <v>190</v>
      </c>
      <c r="B23" s="18">
        <v>7.4221502795371901</v>
      </c>
      <c r="C23" s="10" t="s">
        <v>159</v>
      </c>
      <c r="D23" s="18">
        <v>13.763663843180099</v>
      </c>
      <c r="E23" s="10" t="s">
        <v>159</v>
      </c>
      <c r="F23" s="18">
        <v>10.8897683976673</v>
      </c>
      <c r="G23" s="10" t="s">
        <v>159</v>
      </c>
      <c r="H23" s="18">
        <v>15.915876701075099</v>
      </c>
      <c r="I23" s="10" t="s">
        <v>159</v>
      </c>
      <c r="J23" s="18">
        <v>13.095181041475101</v>
      </c>
      <c r="K23" s="10" t="s">
        <v>159</v>
      </c>
      <c r="L23" s="18">
        <v>28.652795226142601</v>
      </c>
      <c r="M23" s="10" t="s">
        <v>159</v>
      </c>
      <c r="N23" s="18">
        <v>29.0945249575975</v>
      </c>
      <c r="O23" s="10" t="s">
        <v>159</v>
      </c>
      <c r="P23" s="18">
        <v>51.240720976564504</v>
      </c>
      <c r="Q23" s="10" t="s">
        <v>159</v>
      </c>
      <c r="R23" s="18">
        <v>20.622224298837899</v>
      </c>
      <c r="S23" s="10" t="s">
        <v>159</v>
      </c>
    </row>
    <row r="24" spans="1:19" x14ac:dyDescent="0.2">
      <c r="A24" s="12" t="s">
        <v>191</v>
      </c>
      <c r="B24" s="18">
        <v>7.3163314072207504</v>
      </c>
      <c r="C24" s="10" t="s">
        <v>159</v>
      </c>
      <c r="D24" s="18">
        <v>15.8262451519295</v>
      </c>
      <c r="E24" s="10" t="s">
        <v>159</v>
      </c>
      <c r="F24" s="18">
        <v>8.9175063839387398</v>
      </c>
      <c r="G24" s="10" t="s">
        <v>159</v>
      </c>
      <c r="H24" s="18">
        <v>18.4345689324599</v>
      </c>
      <c r="I24" s="10" t="s">
        <v>159</v>
      </c>
      <c r="J24" s="18">
        <v>13.347703431911601</v>
      </c>
      <c r="K24" s="10" t="s">
        <v>159</v>
      </c>
      <c r="L24" s="18">
        <v>28.872357385799301</v>
      </c>
      <c r="M24" s="10" t="s">
        <v>159</v>
      </c>
      <c r="N24" s="18">
        <v>32.403065797720302</v>
      </c>
      <c r="O24" s="10" t="s">
        <v>159</v>
      </c>
      <c r="P24" s="18">
        <v>52.911336386363203</v>
      </c>
      <c r="Q24" s="10" t="s">
        <v>159</v>
      </c>
      <c r="R24" s="18">
        <v>22.586884493241001</v>
      </c>
      <c r="S24" s="10" t="s">
        <v>159</v>
      </c>
    </row>
    <row r="25" spans="1:19" x14ac:dyDescent="0.2">
      <c r="A25" s="12" t="s">
        <v>193</v>
      </c>
      <c r="B25" s="18">
        <v>9.1899426919303995</v>
      </c>
      <c r="C25" s="10" t="s">
        <v>159</v>
      </c>
      <c r="D25" s="18">
        <v>15.9279620556759</v>
      </c>
      <c r="E25" s="10" t="s">
        <v>159</v>
      </c>
      <c r="F25" s="18">
        <v>7.02060323469924</v>
      </c>
      <c r="G25" s="10" t="s">
        <v>159</v>
      </c>
      <c r="H25" s="18">
        <v>18.191577953044401</v>
      </c>
      <c r="I25" s="10" t="s">
        <v>159</v>
      </c>
      <c r="J25" s="18">
        <v>15.3086402788167</v>
      </c>
      <c r="K25" s="10" t="s">
        <v>159</v>
      </c>
      <c r="L25" s="18">
        <v>27.509984922292499</v>
      </c>
      <c r="M25" s="10" t="s">
        <v>159</v>
      </c>
      <c r="N25" s="18">
        <v>31.960844921430098</v>
      </c>
      <c r="O25" s="10" t="s">
        <v>159</v>
      </c>
      <c r="P25" s="18">
        <v>49.12944663639</v>
      </c>
      <c r="Q25" s="10" t="s">
        <v>159</v>
      </c>
      <c r="R25" s="18">
        <v>21.8229000646805</v>
      </c>
      <c r="S25" s="10" t="s">
        <v>159</v>
      </c>
    </row>
    <row r="26" spans="1:19" x14ac:dyDescent="0.2">
      <c r="A26" s="12" t="s">
        <v>194</v>
      </c>
      <c r="B26" s="18">
        <v>14.148311065883201</v>
      </c>
      <c r="C26" s="10" t="s">
        <v>159</v>
      </c>
      <c r="D26" s="18">
        <v>16.1941161233303</v>
      </c>
      <c r="E26" s="10" t="s">
        <v>159</v>
      </c>
      <c r="F26" s="18">
        <v>5.2358129423261603</v>
      </c>
      <c r="G26" s="10" t="s">
        <v>159</v>
      </c>
      <c r="H26" s="18">
        <v>18.566274191909599</v>
      </c>
      <c r="I26" s="10" t="s">
        <v>159</v>
      </c>
      <c r="J26" s="18">
        <v>12.5831639901155</v>
      </c>
      <c r="K26" s="10" t="s">
        <v>159</v>
      </c>
      <c r="L26" s="18">
        <v>27.2920751297363</v>
      </c>
      <c r="M26" s="10" t="s">
        <v>159</v>
      </c>
      <c r="N26" s="18">
        <v>28.4247818656135</v>
      </c>
      <c r="O26" s="10" t="s">
        <v>159</v>
      </c>
      <c r="P26" s="18">
        <v>46.1299252807597</v>
      </c>
      <c r="Q26" s="10" t="s">
        <v>184</v>
      </c>
      <c r="R26" s="18">
        <v>20.2131787290784</v>
      </c>
      <c r="S26" s="10" t="s">
        <v>159</v>
      </c>
    </row>
    <row r="27" spans="1:19" x14ac:dyDescent="0.2">
      <c r="A27" s="12" t="s">
        <v>196</v>
      </c>
      <c r="B27" s="18">
        <v>10.2102460975489</v>
      </c>
      <c r="C27" s="10" t="s">
        <v>159</v>
      </c>
      <c r="D27" s="18">
        <v>16.010707972195299</v>
      </c>
      <c r="E27" s="10" t="s">
        <v>159</v>
      </c>
      <c r="F27" s="18">
        <v>4.2596238622728704</v>
      </c>
      <c r="G27" s="10" t="s">
        <v>159</v>
      </c>
      <c r="H27" s="18">
        <v>19.8661474843747</v>
      </c>
      <c r="I27" s="10" t="s">
        <v>159</v>
      </c>
      <c r="J27" s="18">
        <v>14.674405079044901</v>
      </c>
      <c r="K27" s="10" t="s">
        <v>159</v>
      </c>
      <c r="L27" s="18">
        <v>26.693246578065398</v>
      </c>
      <c r="M27" s="10" t="s">
        <v>159</v>
      </c>
      <c r="N27" s="18">
        <v>30.5059571170944</v>
      </c>
      <c r="O27" s="10" t="s">
        <v>159</v>
      </c>
      <c r="P27" s="18">
        <v>43.114450375361201</v>
      </c>
      <c r="Q27" s="10" t="s">
        <v>159</v>
      </c>
      <c r="R27" s="18">
        <v>20.359686072850501</v>
      </c>
      <c r="S27" s="10" t="s">
        <v>159</v>
      </c>
    </row>
    <row r="28" spans="1:19" x14ac:dyDescent="0.2">
      <c r="A28" s="12" t="s">
        <v>197</v>
      </c>
      <c r="B28" s="18">
        <v>10.139759340655001</v>
      </c>
      <c r="C28" s="10" t="s">
        <v>159</v>
      </c>
      <c r="D28" s="18">
        <v>14.095056214426799</v>
      </c>
      <c r="E28" s="10" t="s">
        <v>159</v>
      </c>
      <c r="F28" s="18">
        <v>3.8648141099906699</v>
      </c>
      <c r="G28" s="10" t="s">
        <v>159</v>
      </c>
      <c r="H28" s="18">
        <v>21.347034823044101</v>
      </c>
      <c r="I28" s="10" t="s">
        <v>159</v>
      </c>
      <c r="J28" s="18">
        <v>10.340533106814901</v>
      </c>
      <c r="K28" s="10" t="s">
        <v>159</v>
      </c>
      <c r="L28" s="18">
        <v>26.217901585309399</v>
      </c>
      <c r="M28" s="10" t="s">
        <v>159</v>
      </c>
      <c r="N28" s="18">
        <v>28.810939970839701</v>
      </c>
      <c r="O28" s="10" t="s">
        <v>159</v>
      </c>
      <c r="P28" s="18">
        <v>40.519340827293</v>
      </c>
      <c r="Q28" s="10" t="s">
        <v>159</v>
      </c>
      <c r="R28" s="18">
        <v>18.997005822106001</v>
      </c>
      <c r="S28" s="10" t="s">
        <v>159</v>
      </c>
    </row>
    <row r="29" spans="1:19" x14ac:dyDescent="0.2">
      <c r="A29" s="12" t="s">
        <v>198</v>
      </c>
      <c r="B29" s="18">
        <v>6.6121725145569004</v>
      </c>
      <c r="C29" s="10" t="s">
        <v>159</v>
      </c>
      <c r="D29" s="18">
        <v>10.9387854513681</v>
      </c>
      <c r="E29" s="10" t="s">
        <v>159</v>
      </c>
      <c r="F29" s="18">
        <v>29.140073170185001</v>
      </c>
      <c r="G29" s="10" t="s">
        <v>159</v>
      </c>
      <c r="H29" s="18">
        <v>14.9061750021961</v>
      </c>
      <c r="I29" s="10" t="s">
        <v>159</v>
      </c>
      <c r="J29" s="18">
        <v>10.888760775300399</v>
      </c>
      <c r="K29" s="10" t="s">
        <v>159</v>
      </c>
      <c r="L29" s="18">
        <v>23.766589839492401</v>
      </c>
      <c r="M29" s="10" t="s">
        <v>159</v>
      </c>
      <c r="N29" s="18">
        <v>26.818169330356699</v>
      </c>
      <c r="O29" s="10" t="s">
        <v>159</v>
      </c>
      <c r="P29" s="18">
        <v>28.3718692235174</v>
      </c>
      <c r="Q29" s="10" t="s">
        <v>159</v>
      </c>
      <c r="R29" s="18">
        <v>16.543129105040901</v>
      </c>
      <c r="S29" s="10" t="s">
        <v>159</v>
      </c>
    </row>
    <row r="30" spans="1:19" x14ac:dyDescent="0.2">
      <c r="A30" s="12" t="s">
        <v>199</v>
      </c>
      <c r="B30" s="18">
        <v>7.6134720258455397</v>
      </c>
      <c r="C30" s="10" t="s">
        <v>159</v>
      </c>
      <c r="D30" s="18">
        <v>6.8527232532601197</v>
      </c>
      <c r="E30" s="10" t="s">
        <v>159</v>
      </c>
      <c r="F30" s="18">
        <v>24.4755857823158</v>
      </c>
      <c r="G30" s="10" t="s">
        <v>159</v>
      </c>
      <c r="H30" s="18">
        <v>13.725685261913901</v>
      </c>
      <c r="I30" s="10" t="s">
        <v>159</v>
      </c>
      <c r="J30" s="18">
        <v>10.927888724211</v>
      </c>
      <c r="K30" s="10" t="s">
        <v>159</v>
      </c>
      <c r="L30" s="18">
        <v>21.479919275582098</v>
      </c>
      <c r="M30" s="10" t="s">
        <v>159</v>
      </c>
      <c r="N30" s="18">
        <v>11.610466443630401</v>
      </c>
      <c r="O30" s="10" t="s">
        <v>159</v>
      </c>
      <c r="P30" s="18">
        <v>27.321727028695399</v>
      </c>
      <c r="Q30" s="10" t="s">
        <v>159</v>
      </c>
      <c r="R30" s="18">
        <v>11.3511669162557</v>
      </c>
      <c r="S30" s="10" t="s">
        <v>159</v>
      </c>
    </row>
    <row r="31" spans="1:19" x14ac:dyDescent="0.2">
      <c r="A31" s="12" t="s">
        <v>200</v>
      </c>
      <c r="B31" s="18">
        <v>7.2171687338274104</v>
      </c>
      <c r="C31" s="10" t="s">
        <v>159</v>
      </c>
      <c r="D31" s="18">
        <v>5.9883462117378397</v>
      </c>
      <c r="E31" s="10" t="s">
        <v>215</v>
      </c>
      <c r="F31" s="18">
        <v>27.595592480001901</v>
      </c>
      <c r="G31" s="10" t="s">
        <v>159</v>
      </c>
      <c r="H31" s="18">
        <v>13.459629351161301</v>
      </c>
      <c r="I31" s="10" t="s">
        <v>159</v>
      </c>
      <c r="J31" s="18">
        <v>9.6299528230196998</v>
      </c>
      <c r="K31" s="10" t="s">
        <v>159</v>
      </c>
      <c r="L31" s="18">
        <v>20.5786499289351</v>
      </c>
      <c r="M31" s="10" t="s">
        <v>159</v>
      </c>
      <c r="N31" s="18">
        <v>10.233670952319599</v>
      </c>
      <c r="O31" s="10" t="s">
        <v>159</v>
      </c>
      <c r="P31" s="18">
        <v>23.604008676189</v>
      </c>
      <c r="Q31" s="10" t="s">
        <v>159</v>
      </c>
      <c r="R31" s="18">
        <v>10.2770635575355</v>
      </c>
      <c r="S31" s="10" t="s">
        <v>159</v>
      </c>
    </row>
    <row r="32" spans="1:19" x14ac:dyDescent="0.2">
      <c r="A32" s="15" t="s">
        <v>201</v>
      </c>
      <c r="B32" s="19">
        <v>8.7192182907654701</v>
      </c>
      <c r="C32" s="14" t="s">
        <v>159</v>
      </c>
      <c r="D32" s="19">
        <v>7.2172684455483198</v>
      </c>
      <c r="E32" s="14" t="s">
        <v>195</v>
      </c>
      <c r="F32" s="19">
        <v>25.489235998299598</v>
      </c>
      <c r="G32" s="14" t="s">
        <v>159</v>
      </c>
      <c r="H32" s="19">
        <v>13.0121625688181</v>
      </c>
      <c r="I32" s="14" t="s">
        <v>159</v>
      </c>
      <c r="J32" s="19">
        <v>9.7838877353808407</v>
      </c>
      <c r="K32" s="14" t="s">
        <v>159</v>
      </c>
      <c r="L32" s="19">
        <v>21.460748282495601</v>
      </c>
      <c r="M32" s="14" t="s">
        <v>159</v>
      </c>
      <c r="N32" s="19">
        <v>13.2719667979565</v>
      </c>
      <c r="O32" s="14" t="s">
        <v>159</v>
      </c>
      <c r="P32" s="19">
        <v>25.2171580504125</v>
      </c>
      <c r="Q32" s="14" t="s">
        <v>159</v>
      </c>
      <c r="R32" s="19">
        <v>11.4777886484862</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9'!A2", "&lt;&lt;&lt; Previous table")</f>
        <v>&lt;&lt;&lt; Previous table</v>
      </c>
    </row>
    <row r="44" spans="1:2" x14ac:dyDescent="0.2">
      <c r="A44" s="17" t="str">
        <f>HYPERLINK("#'CASINO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S5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HYPERLINK("#'INDEX'!B123", "Link to index")</f>
        <v>Link to index</v>
      </c>
    </row>
    <row r="2" spans="1:19" ht="15.75" customHeight="1" x14ac:dyDescent="0.2">
      <c r="A2" s="25" t="s">
        <v>477</v>
      </c>
      <c r="B2" s="24"/>
      <c r="C2" s="24"/>
      <c r="D2" s="24"/>
      <c r="E2" s="24"/>
      <c r="F2" s="24"/>
      <c r="G2" s="24"/>
      <c r="H2" s="24"/>
      <c r="I2" s="24"/>
      <c r="J2" s="24"/>
      <c r="K2" s="24"/>
      <c r="L2" s="24"/>
      <c r="M2" s="24"/>
      <c r="N2" s="24"/>
      <c r="O2" s="24"/>
      <c r="P2" s="24"/>
      <c r="Q2" s="24"/>
      <c r="R2" s="24"/>
      <c r="S2" s="24"/>
    </row>
    <row r="3" spans="1:19" ht="15.75" customHeight="1" x14ac:dyDescent="0.2">
      <c r="A3" s="25" t="s">
        <v>141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25.726101382408299</v>
      </c>
      <c r="C7" s="10" t="s">
        <v>159</v>
      </c>
      <c r="D7" s="18">
        <v>60.679276506179498</v>
      </c>
      <c r="E7" s="10" t="s">
        <v>159</v>
      </c>
      <c r="F7" s="18">
        <v>30.947099753881702</v>
      </c>
      <c r="G7" s="10" t="s">
        <v>159</v>
      </c>
      <c r="H7" s="18">
        <v>32.090504035250703</v>
      </c>
      <c r="I7" s="10" t="s">
        <v>178</v>
      </c>
      <c r="J7" s="18">
        <v>21.727269409774099</v>
      </c>
      <c r="K7" s="10" t="s">
        <v>178</v>
      </c>
      <c r="L7" s="18">
        <v>26.3191776079561</v>
      </c>
      <c r="M7" s="10" t="s">
        <v>159</v>
      </c>
      <c r="N7" s="18">
        <v>37.0400082448608</v>
      </c>
      <c r="O7" s="10" t="s">
        <v>159</v>
      </c>
      <c r="P7" s="18">
        <v>27.565729388466298</v>
      </c>
      <c r="Q7" s="10" t="s">
        <v>159</v>
      </c>
      <c r="R7" s="18">
        <v>41.504712846233801</v>
      </c>
      <c r="S7" s="10" t="s">
        <v>178</v>
      </c>
    </row>
    <row r="8" spans="1:19" x14ac:dyDescent="0.2">
      <c r="A8" s="12" t="s">
        <v>171</v>
      </c>
      <c r="B8" s="18">
        <v>20.398809639083101</v>
      </c>
      <c r="C8" s="10" t="s">
        <v>159</v>
      </c>
      <c r="D8" s="18">
        <v>40.3986475396107</v>
      </c>
      <c r="E8" s="10" t="s">
        <v>159</v>
      </c>
      <c r="F8" s="18">
        <v>37.6799401409368</v>
      </c>
      <c r="G8" s="10" t="s">
        <v>159</v>
      </c>
      <c r="H8" s="18">
        <v>32.320372141494602</v>
      </c>
      <c r="I8" s="10" t="s">
        <v>178</v>
      </c>
      <c r="J8" s="18">
        <v>21.050891989570001</v>
      </c>
      <c r="K8" s="10" t="s">
        <v>178</v>
      </c>
      <c r="L8" s="18">
        <v>23.003673047372601</v>
      </c>
      <c r="M8" s="10" t="s">
        <v>159</v>
      </c>
      <c r="N8" s="18">
        <v>38.753993066748201</v>
      </c>
      <c r="O8" s="10" t="s">
        <v>159</v>
      </c>
      <c r="P8" s="18">
        <v>28.762550165742699</v>
      </c>
      <c r="Q8" s="10" t="s">
        <v>159</v>
      </c>
      <c r="R8" s="18">
        <v>35.033670555913403</v>
      </c>
      <c r="S8" s="10" t="s">
        <v>178</v>
      </c>
    </row>
    <row r="9" spans="1:19" x14ac:dyDescent="0.2">
      <c r="A9" s="12" t="s">
        <v>172</v>
      </c>
      <c r="B9" s="18">
        <v>21.985768917974902</v>
      </c>
      <c r="C9" s="10" t="s">
        <v>178</v>
      </c>
      <c r="D9" s="18">
        <v>40.138195252103699</v>
      </c>
      <c r="E9" s="10" t="s">
        <v>159</v>
      </c>
      <c r="F9" s="18">
        <v>55.306094905287999</v>
      </c>
      <c r="G9" s="10" t="s">
        <v>159</v>
      </c>
      <c r="H9" s="18">
        <v>19.544579679959799</v>
      </c>
      <c r="I9" s="10" t="s">
        <v>178</v>
      </c>
      <c r="J9" s="18">
        <v>21.1076214019504</v>
      </c>
      <c r="K9" s="10" t="s">
        <v>178</v>
      </c>
      <c r="L9" s="18">
        <v>17.967217268513799</v>
      </c>
      <c r="M9" s="10" t="s">
        <v>159</v>
      </c>
      <c r="N9" s="18">
        <v>39.019725294605998</v>
      </c>
      <c r="O9" s="10" t="s">
        <v>159</v>
      </c>
      <c r="P9" s="18">
        <v>29.528274944599701</v>
      </c>
      <c r="Q9" s="10" t="s">
        <v>159</v>
      </c>
      <c r="R9" s="18">
        <v>32.844501017842099</v>
      </c>
      <c r="S9" s="10" t="s">
        <v>178</v>
      </c>
    </row>
    <row r="10" spans="1:19" x14ac:dyDescent="0.2">
      <c r="A10" s="12" t="s">
        <v>173</v>
      </c>
      <c r="B10" s="18">
        <v>11.7052140838539</v>
      </c>
      <c r="C10" s="10" t="s">
        <v>178</v>
      </c>
      <c r="D10" s="18">
        <v>28.2448034236869</v>
      </c>
      <c r="E10" s="10" t="s">
        <v>159</v>
      </c>
      <c r="F10" s="18">
        <v>53.604979705405697</v>
      </c>
      <c r="G10" s="10" t="s">
        <v>159</v>
      </c>
      <c r="H10" s="18">
        <v>10.1836748735403</v>
      </c>
      <c r="I10" s="10" t="s">
        <v>178</v>
      </c>
      <c r="J10" s="18">
        <v>13.8269108845746</v>
      </c>
      <c r="K10" s="10" t="s">
        <v>178</v>
      </c>
      <c r="L10" s="18">
        <v>2.0138776644463499</v>
      </c>
      <c r="M10" s="10" t="s">
        <v>178</v>
      </c>
      <c r="N10" s="18">
        <v>26.253012200831702</v>
      </c>
      <c r="O10" s="10" t="s">
        <v>159</v>
      </c>
      <c r="P10" s="18">
        <v>30.158295148489898</v>
      </c>
      <c r="Q10" s="10" t="s">
        <v>159</v>
      </c>
      <c r="R10" s="18">
        <v>22.811834129536699</v>
      </c>
      <c r="S10" s="10" t="s">
        <v>178</v>
      </c>
    </row>
    <row r="11" spans="1:19" x14ac:dyDescent="0.2">
      <c r="A11" s="12" t="s">
        <v>174</v>
      </c>
      <c r="B11" s="18">
        <v>11.064569342555901</v>
      </c>
      <c r="C11" s="10" t="s">
        <v>178</v>
      </c>
      <c r="D11" s="18">
        <v>28.7298950678456</v>
      </c>
      <c r="E11" s="10" t="s">
        <v>178</v>
      </c>
      <c r="F11" s="18">
        <v>52.9970915797687</v>
      </c>
      <c r="G11" s="10" t="s">
        <v>159</v>
      </c>
      <c r="H11" s="18">
        <v>10.145814972081</v>
      </c>
      <c r="I11" s="10" t="s">
        <v>178</v>
      </c>
      <c r="J11" s="18">
        <v>0.26811297761948499</v>
      </c>
      <c r="K11" s="10" t="s">
        <v>178</v>
      </c>
      <c r="L11" s="18">
        <v>3.10465218017143E-2</v>
      </c>
      <c r="M11" s="10" t="s">
        <v>178</v>
      </c>
      <c r="N11" s="18">
        <v>27.289637176205101</v>
      </c>
      <c r="O11" s="10" t="s">
        <v>178</v>
      </c>
      <c r="P11" s="18">
        <v>31.140183609771</v>
      </c>
      <c r="Q11" s="10" t="s">
        <v>159</v>
      </c>
      <c r="R11" s="18">
        <v>22.174144876466599</v>
      </c>
      <c r="S11" s="10" t="s">
        <v>178</v>
      </c>
    </row>
    <row r="12" spans="1:19" x14ac:dyDescent="0.2">
      <c r="A12" s="12" t="s">
        <v>175</v>
      </c>
      <c r="B12" s="18">
        <v>12.4478387369129</v>
      </c>
      <c r="C12" s="10" t="s">
        <v>178</v>
      </c>
      <c r="D12" s="18">
        <v>29.1156719016967</v>
      </c>
      <c r="E12" s="10" t="s">
        <v>159</v>
      </c>
      <c r="F12" s="18">
        <v>63.8977861683247</v>
      </c>
      <c r="G12" s="10" t="s">
        <v>159</v>
      </c>
      <c r="H12" s="18">
        <v>10.4327462788443</v>
      </c>
      <c r="I12" s="10" t="s">
        <v>178</v>
      </c>
      <c r="J12" s="18">
        <v>6.2477975806181902</v>
      </c>
      <c r="K12" s="10" t="s">
        <v>178</v>
      </c>
      <c r="L12" s="18">
        <v>8.3822062525670496E-2</v>
      </c>
      <c r="M12" s="10" t="s">
        <v>178</v>
      </c>
      <c r="N12" s="18">
        <v>28.0488448541164</v>
      </c>
      <c r="O12" s="10" t="s">
        <v>178</v>
      </c>
      <c r="P12" s="18">
        <v>33.238259453340099</v>
      </c>
      <c r="Q12" s="10" t="s">
        <v>159</v>
      </c>
      <c r="R12" s="18">
        <v>23.323372575129</v>
      </c>
      <c r="S12" s="10" t="s">
        <v>178</v>
      </c>
    </row>
    <row r="13" spans="1:19" x14ac:dyDescent="0.2">
      <c r="A13" s="12" t="s">
        <v>179</v>
      </c>
      <c r="B13" s="18">
        <v>24.800811357403301</v>
      </c>
      <c r="C13" s="10" t="s">
        <v>178</v>
      </c>
      <c r="D13" s="18">
        <v>30.007164531731402</v>
      </c>
      <c r="E13" s="10" t="s">
        <v>159</v>
      </c>
      <c r="F13" s="18">
        <v>66.751188589540405</v>
      </c>
      <c r="G13" s="10" t="s">
        <v>159</v>
      </c>
      <c r="H13" s="18">
        <v>11.0158474490492</v>
      </c>
      <c r="I13" s="10" t="s">
        <v>178</v>
      </c>
      <c r="J13" s="18">
        <v>6.3612761141476799</v>
      </c>
      <c r="K13" s="10" t="s">
        <v>178</v>
      </c>
      <c r="L13" s="18">
        <v>8.8158277166868498E-2</v>
      </c>
      <c r="M13" s="10" t="s">
        <v>178</v>
      </c>
      <c r="N13" s="18">
        <v>28.979445578460499</v>
      </c>
      <c r="O13" s="10" t="s">
        <v>178</v>
      </c>
      <c r="P13" s="18">
        <v>35.0797386610502</v>
      </c>
      <c r="Q13" s="10" t="s">
        <v>159</v>
      </c>
      <c r="R13" s="18">
        <v>24.350038652701599</v>
      </c>
      <c r="S13" s="10" t="s">
        <v>178</v>
      </c>
    </row>
    <row r="14" spans="1:19" x14ac:dyDescent="0.2">
      <c r="A14" s="12" t="s">
        <v>180</v>
      </c>
      <c r="B14" s="18">
        <v>31.261992269560501</v>
      </c>
      <c r="C14" s="10" t="s">
        <v>178</v>
      </c>
      <c r="D14" s="18">
        <v>31.0128533450116</v>
      </c>
      <c r="E14" s="10" t="s">
        <v>159</v>
      </c>
      <c r="F14" s="18">
        <v>78.2847222222222</v>
      </c>
      <c r="G14" s="10" t="s">
        <v>159</v>
      </c>
      <c r="H14" s="18">
        <v>11.359537106414001</v>
      </c>
      <c r="I14" s="10" t="s">
        <v>178</v>
      </c>
      <c r="J14" s="18">
        <v>6.7159517964307698</v>
      </c>
      <c r="K14" s="10" t="s">
        <v>178</v>
      </c>
      <c r="L14" s="18">
        <v>8.1685554182028094E-2</v>
      </c>
      <c r="M14" s="10" t="s">
        <v>178</v>
      </c>
      <c r="N14" s="18">
        <v>30.2968591228151</v>
      </c>
      <c r="O14" s="10" t="s">
        <v>178</v>
      </c>
      <c r="P14" s="18">
        <v>35.149653064697503</v>
      </c>
      <c r="Q14" s="10" t="s">
        <v>159</v>
      </c>
      <c r="R14" s="18">
        <v>25.302036303377601</v>
      </c>
      <c r="S14" s="10" t="s">
        <v>178</v>
      </c>
    </row>
    <row r="15" spans="1:19" x14ac:dyDescent="0.2">
      <c r="A15" s="12" t="s">
        <v>181</v>
      </c>
      <c r="B15" s="18">
        <v>25.9669348642567</v>
      </c>
      <c r="C15" s="10" t="s">
        <v>178</v>
      </c>
      <c r="D15" s="18">
        <v>29.402650427550299</v>
      </c>
      <c r="E15" s="10" t="s">
        <v>159</v>
      </c>
      <c r="F15" s="18">
        <v>83.7389303728107</v>
      </c>
      <c r="G15" s="10" t="s">
        <v>159</v>
      </c>
      <c r="H15" s="18">
        <v>11.6303946410129</v>
      </c>
      <c r="I15" s="10" t="s">
        <v>178</v>
      </c>
      <c r="J15" s="18">
        <v>5.73026013330316</v>
      </c>
      <c r="K15" s="10" t="s">
        <v>178</v>
      </c>
      <c r="L15" s="18">
        <v>7.8248950384769006E-2</v>
      </c>
      <c r="M15" s="10" t="s">
        <v>178</v>
      </c>
      <c r="N15" s="18">
        <v>30.217169155616102</v>
      </c>
      <c r="O15" s="10" t="s">
        <v>178</v>
      </c>
      <c r="P15" s="18">
        <v>37.405824859019603</v>
      </c>
      <c r="Q15" s="10" t="s">
        <v>159</v>
      </c>
      <c r="R15" s="18">
        <v>24.895191969163701</v>
      </c>
      <c r="S15" s="10" t="s">
        <v>178</v>
      </c>
    </row>
    <row r="16" spans="1:19" x14ac:dyDescent="0.2">
      <c r="A16" s="12" t="s">
        <v>182</v>
      </c>
      <c r="B16" s="18">
        <v>27.9608502209297</v>
      </c>
      <c r="C16" s="10" t="s">
        <v>178</v>
      </c>
      <c r="D16" s="18">
        <v>29.7546944383312</v>
      </c>
      <c r="E16" s="10" t="s">
        <v>159</v>
      </c>
      <c r="F16" s="18">
        <v>109.740125914944</v>
      </c>
      <c r="G16" s="10" t="s">
        <v>159</v>
      </c>
      <c r="H16" s="18">
        <v>12.1408910565856</v>
      </c>
      <c r="I16" s="10" t="s">
        <v>178</v>
      </c>
      <c r="J16" s="18">
        <v>6.1748246190867002</v>
      </c>
      <c r="K16" s="10" t="s">
        <v>178</v>
      </c>
      <c r="L16" s="18">
        <v>7.2160484918458695E-2</v>
      </c>
      <c r="M16" s="10" t="s">
        <v>178</v>
      </c>
      <c r="N16" s="18">
        <v>31.128466957241699</v>
      </c>
      <c r="O16" s="10" t="s">
        <v>178</v>
      </c>
      <c r="P16" s="18">
        <v>39.041930815690897</v>
      </c>
      <c r="Q16" s="10" t="s">
        <v>159</v>
      </c>
      <c r="R16" s="18">
        <v>25.8159525545082</v>
      </c>
      <c r="S16" s="10" t="s">
        <v>178</v>
      </c>
    </row>
    <row r="17" spans="1:19" x14ac:dyDescent="0.2">
      <c r="A17" s="12" t="s">
        <v>183</v>
      </c>
      <c r="B17" s="18">
        <v>33.746699526378499</v>
      </c>
      <c r="C17" s="10" t="s">
        <v>178</v>
      </c>
      <c r="D17" s="18">
        <v>28.0537900865803</v>
      </c>
      <c r="E17" s="10" t="s">
        <v>159</v>
      </c>
      <c r="F17" s="18">
        <v>129.76919565182399</v>
      </c>
      <c r="G17" s="10" t="s">
        <v>159</v>
      </c>
      <c r="H17" s="18">
        <v>11.8753114712207</v>
      </c>
      <c r="I17" s="10" t="s">
        <v>178</v>
      </c>
      <c r="J17" s="18">
        <v>5.7917191499735896</v>
      </c>
      <c r="K17" s="10" t="s">
        <v>178</v>
      </c>
      <c r="L17" s="18">
        <v>14.973835401368801</v>
      </c>
      <c r="M17" s="10" t="s">
        <v>178</v>
      </c>
      <c r="N17" s="18">
        <v>30.900349748177799</v>
      </c>
      <c r="O17" s="10" t="s">
        <v>178</v>
      </c>
      <c r="P17" s="18">
        <v>18.819519609423601</v>
      </c>
      <c r="Q17" s="10" t="s">
        <v>159</v>
      </c>
      <c r="R17" s="18">
        <v>23.734639820892198</v>
      </c>
      <c r="S17" s="10" t="s">
        <v>178</v>
      </c>
    </row>
    <row r="18" spans="1:19" x14ac:dyDescent="0.2">
      <c r="A18" s="12" t="s">
        <v>185</v>
      </c>
      <c r="B18" s="18">
        <v>21.767430262448599</v>
      </c>
      <c r="C18" s="10" t="s">
        <v>178</v>
      </c>
      <c r="D18" s="18">
        <v>29.759319544854201</v>
      </c>
      <c r="E18" s="10" t="s">
        <v>159</v>
      </c>
      <c r="F18" s="18">
        <v>135.68679627706899</v>
      </c>
      <c r="G18" s="10" t="s">
        <v>159</v>
      </c>
      <c r="H18" s="18">
        <v>12.4497751050262</v>
      </c>
      <c r="I18" s="10" t="s">
        <v>178</v>
      </c>
      <c r="J18" s="18">
        <v>6.2967004616565498</v>
      </c>
      <c r="K18" s="10" t="s">
        <v>178</v>
      </c>
      <c r="L18" s="18">
        <v>20.6656231850843</v>
      </c>
      <c r="M18" s="10" t="s">
        <v>178</v>
      </c>
      <c r="N18" s="18">
        <v>31.550445671323899</v>
      </c>
      <c r="O18" s="10" t="s">
        <v>178</v>
      </c>
      <c r="P18" s="18">
        <v>19.197446300985199</v>
      </c>
      <c r="Q18" s="10" t="s">
        <v>159</v>
      </c>
      <c r="R18" s="18">
        <v>24.641071895241701</v>
      </c>
      <c r="S18" s="10" t="s">
        <v>178</v>
      </c>
    </row>
    <row r="19" spans="1:19" x14ac:dyDescent="0.2">
      <c r="A19" s="12" t="s">
        <v>186</v>
      </c>
      <c r="B19" s="18">
        <v>31.855828963725799</v>
      </c>
      <c r="C19" s="10" t="s">
        <v>178</v>
      </c>
      <c r="D19" s="18">
        <v>30.524406160605501</v>
      </c>
      <c r="E19" s="10" t="s">
        <v>159</v>
      </c>
      <c r="F19" s="18">
        <v>97.121092392010794</v>
      </c>
      <c r="G19" s="10" t="s">
        <v>159</v>
      </c>
      <c r="H19" s="18">
        <v>12.047075483467401</v>
      </c>
      <c r="I19" s="10" t="s">
        <v>178</v>
      </c>
      <c r="J19" s="18">
        <v>5.6036946152317997</v>
      </c>
      <c r="K19" s="10" t="s">
        <v>178</v>
      </c>
      <c r="L19" s="18">
        <v>17.266701016753998</v>
      </c>
      <c r="M19" s="10" t="s">
        <v>178</v>
      </c>
      <c r="N19" s="18">
        <v>31.789286015964699</v>
      </c>
      <c r="O19" s="10" t="s">
        <v>178</v>
      </c>
      <c r="P19" s="18">
        <v>18.253427382389699</v>
      </c>
      <c r="Q19" s="10" t="s">
        <v>159</v>
      </c>
      <c r="R19" s="18">
        <v>24.430977821689101</v>
      </c>
      <c r="S19" s="10" t="s">
        <v>178</v>
      </c>
    </row>
    <row r="20" spans="1:19" x14ac:dyDescent="0.2">
      <c r="A20" s="12" t="s">
        <v>187</v>
      </c>
      <c r="B20" s="18">
        <v>5.6232164025113098</v>
      </c>
      <c r="C20" s="10" t="s">
        <v>178</v>
      </c>
      <c r="D20" s="18">
        <v>29.371998560003401</v>
      </c>
      <c r="E20" s="10" t="s">
        <v>159</v>
      </c>
      <c r="F20" s="18">
        <v>54.6910671673322</v>
      </c>
      <c r="G20" s="10" t="s">
        <v>159</v>
      </c>
      <c r="H20" s="18">
        <v>11.8621247360991</v>
      </c>
      <c r="I20" s="10" t="s">
        <v>178</v>
      </c>
      <c r="J20" s="18">
        <v>1.5540276452927999</v>
      </c>
      <c r="K20" s="10" t="s">
        <v>178</v>
      </c>
      <c r="L20" s="18">
        <v>6.2383729875652199</v>
      </c>
      <c r="M20" s="10" t="s">
        <v>178</v>
      </c>
      <c r="N20" s="18">
        <v>30.734154851033399</v>
      </c>
      <c r="O20" s="10" t="s">
        <v>178</v>
      </c>
      <c r="P20" s="18">
        <v>19.074327662522101</v>
      </c>
      <c r="Q20" s="10" t="s">
        <v>159</v>
      </c>
      <c r="R20" s="18">
        <v>22.4231937829393</v>
      </c>
      <c r="S20" s="10" t="s">
        <v>178</v>
      </c>
    </row>
    <row r="21" spans="1:19" x14ac:dyDescent="0.2">
      <c r="A21" s="12" t="s">
        <v>188</v>
      </c>
      <c r="B21" s="18">
        <v>4.6395572988765696</v>
      </c>
      <c r="C21" s="10" t="s">
        <v>178</v>
      </c>
      <c r="D21" s="18">
        <v>28.5606268596779</v>
      </c>
      <c r="E21" s="10" t="s">
        <v>159</v>
      </c>
      <c r="F21" s="18">
        <v>54.936790639804201</v>
      </c>
      <c r="G21" s="10" t="s">
        <v>159</v>
      </c>
      <c r="H21" s="18">
        <v>11.929055713293501</v>
      </c>
      <c r="I21" s="10" t="s">
        <v>178</v>
      </c>
      <c r="J21" s="18">
        <v>1.0041802190411599</v>
      </c>
      <c r="K21" s="10" t="s">
        <v>178</v>
      </c>
      <c r="L21" s="18">
        <v>5.6109347514002099</v>
      </c>
      <c r="M21" s="10" t="s">
        <v>178</v>
      </c>
      <c r="N21" s="18">
        <v>30.0750120888293</v>
      </c>
      <c r="O21" s="10" t="s">
        <v>178</v>
      </c>
      <c r="P21" s="18">
        <v>19.811360536759199</v>
      </c>
      <c r="Q21" s="10" t="s">
        <v>159</v>
      </c>
      <c r="R21" s="18">
        <v>22.014352148115499</v>
      </c>
      <c r="S21" s="10" t="s">
        <v>178</v>
      </c>
    </row>
    <row r="22" spans="1:19" x14ac:dyDescent="0.2">
      <c r="A22" s="12" t="s">
        <v>189</v>
      </c>
      <c r="B22" s="18">
        <v>13.4306057263894</v>
      </c>
      <c r="C22" s="10" t="s">
        <v>178</v>
      </c>
      <c r="D22" s="18">
        <v>27.659666250605198</v>
      </c>
      <c r="E22" s="10" t="s">
        <v>159</v>
      </c>
      <c r="F22" s="18">
        <v>36.7171049756369</v>
      </c>
      <c r="G22" s="10" t="s">
        <v>159</v>
      </c>
      <c r="H22" s="18">
        <v>11.6789260467069</v>
      </c>
      <c r="I22" s="10" t="s">
        <v>178</v>
      </c>
      <c r="J22" s="18">
        <v>0.68096176284932797</v>
      </c>
      <c r="K22" s="10" t="s">
        <v>178</v>
      </c>
      <c r="L22" s="18">
        <v>6.3890235197701797</v>
      </c>
      <c r="M22" s="10" t="s">
        <v>178</v>
      </c>
      <c r="N22" s="18">
        <v>14.0512010293993</v>
      </c>
      <c r="O22" s="10" t="s">
        <v>178</v>
      </c>
      <c r="P22" s="18">
        <v>21.367098886470501</v>
      </c>
      <c r="Q22" s="10" t="s">
        <v>159</v>
      </c>
      <c r="R22" s="18">
        <v>17.785790495131799</v>
      </c>
      <c r="S22" s="10" t="s">
        <v>178</v>
      </c>
    </row>
    <row r="23" spans="1:19" x14ac:dyDescent="0.2">
      <c r="A23" s="12" t="s">
        <v>190</v>
      </c>
      <c r="B23" s="18">
        <v>13.8562143626141</v>
      </c>
      <c r="C23" s="10" t="s">
        <v>178</v>
      </c>
      <c r="D23" s="18">
        <v>26.757793805664601</v>
      </c>
      <c r="E23" s="10" t="s">
        <v>159</v>
      </c>
      <c r="F23" s="18">
        <v>37.470673177246397</v>
      </c>
      <c r="G23" s="10" t="s">
        <v>159</v>
      </c>
      <c r="H23" s="18">
        <v>11.1831662328908</v>
      </c>
      <c r="I23" s="10" t="s">
        <v>178</v>
      </c>
      <c r="J23" s="18">
        <v>0.452340749726379</v>
      </c>
      <c r="K23" s="10" t="s">
        <v>178</v>
      </c>
      <c r="L23" s="18">
        <v>6.6675771441745297</v>
      </c>
      <c r="M23" s="10" t="s">
        <v>178</v>
      </c>
      <c r="N23" s="18">
        <v>11.4369536716253</v>
      </c>
      <c r="O23" s="10" t="s">
        <v>178</v>
      </c>
      <c r="P23" s="18">
        <v>22.158336973132599</v>
      </c>
      <c r="Q23" s="10" t="s">
        <v>159</v>
      </c>
      <c r="R23" s="18">
        <v>16.829762503756001</v>
      </c>
      <c r="S23" s="10" t="s">
        <v>178</v>
      </c>
    </row>
    <row r="24" spans="1:19" x14ac:dyDescent="0.2">
      <c r="A24" s="12" t="s">
        <v>191</v>
      </c>
      <c r="B24" s="18">
        <v>1.30921754613355E-2</v>
      </c>
      <c r="C24" s="10" t="s">
        <v>178</v>
      </c>
      <c r="D24" s="18">
        <v>27.248887245193199</v>
      </c>
      <c r="E24" s="10" t="s">
        <v>159</v>
      </c>
      <c r="F24" s="18">
        <v>55.148650324842698</v>
      </c>
      <c r="G24" s="10" t="s">
        <v>159</v>
      </c>
      <c r="H24" s="18">
        <v>3.3106024593558798</v>
      </c>
      <c r="I24" s="10" t="s">
        <v>178</v>
      </c>
      <c r="J24" s="18">
        <v>0.42343915933812798</v>
      </c>
      <c r="K24" s="10" t="s">
        <v>178</v>
      </c>
      <c r="L24" s="18">
        <v>7.1273722191212796</v>
      </c>
      <c r="M24" s="10" t="s">
        <v>178</v>
      </c>
      <c r="N24" s="18">
        <v>11.322785148905</v>
      </c>
      <c r="O24" s="10" t="s">
        <v>178</v>
      </c>
      <c r="P24" s="18">
        <v>21.702064640090001</v>
      </c>
      <c r="Q24" s="10" t="s">
        <v>159</v>
      </c>
      <c r="R24" s="18">
        <v>15.2999166862758</v>
      </c>
      <c r="S24" s="10" t="s">
        <v>178</v>
      </c>
    </row>
    <row r="25" spans="1:19" x14ac:dyDescent="0.2">
      <c r="A25" s="12" t="s">
        <v>193</v>
      </c>
      <c r="B25" s="18">
        <v>0</v>
      </c>
      <c r="C25" s="10" t="s">
        <v>176</v>
      </c>
      <c r="D25" s="18">
        <v>22.167093308735101</v>
      </c>
      <c r="E25" s="10" t="s">
        <v>159</v>
      </c>
      <c r="F25" s="18">
        <v>39.052913659120101</v>
      </c>
      <c r="G25" s="10" t="s">
        <v>159</v>
      </c>
      <c r="H25" s="18">
        <v>2.9800791789047598</v>
      </c>
      <c r="I25" s="10" t="s">
        <v>178</v>
      </c>
      <c r="J25" s="18">
        <v>0.32775931441690298</v>
      </c>
      <c r="K25" s="10" t="s">
        <v>178</v>
      </c>
      <c r="L25" s="18">
        <v>7.2942403267534299</v>
      </c>
      <c r="M25" s="10" t="s">
        <v>178</v>
      </c>
      <c r="N25" s="18">
        <v>10.4822296109439</v>
      </c>
      <c r="O25" s="10" t="s">
        <v>178</v>
      </c>
      <c r="P25" s="18">
        <v>21.359597916591799</v>
      </c>
      <c r="Q25" s="10" t="s">
        <v>159</v>
      </c>
      <c r="R25" s="18">
        <v>13.189446100341099</v>
      </c>
      <c r="S25" s="10" t="s">
        <v>178</v>
      </c>
    </row>
    <row r="26" spans="1:19" x14ac:dyDescent="0.2">
      <c r="A26" s="12" t="s">
        <v>194</v>
      </c>
      <c r="B26" s="18">
        <v>0</v>
      </c>
      <c r="C26" s="10" t="s">
        <v>176</v>
      </c>
      <c r="D26" s="18">
        <v>17.6123044803604</v>
      </c>
      <c r="E26" s="10" t="s">
        <v>159</v>
      </c>
      <c r="F26" s="18">
        <v>37.848869337500098</v>
      </c>
      <c r="G26" s="10" t="s">
        <v>159</v>
      </c>
      <c r="H26" s="18">
        <v>2.72697782219374</v>
      </c>
      <c r="I26" s="10" t="s">
        <v>178</v>
      </c>
      <c r="J26" s="18">
        <v>0.37797065928934898</v>
      </c>
      <c r="K26" s="10" t="s">
        <v>178</v>
      </c>
      <c r="L26" s="18">
        <v>1.78584509002476</v>
      </c>
      <c r="M26" s="10" t="s">
        <v>178</v>
      </c>
      <c r="N26" s="18">
        <v>10.1082465002733</v>
      </c>
      <c r="O26" s="10" t="s">
        <v>178</v>
      </c>
      <c r="P26" s="18">
        <v>20.3948214755046</v>
      </c>
      <c r="Q26" s="10" t="s">
        <v>159</v>
      </c>
      <c r="R26" s="18">
        <v>11.347513900901999</v>
      </c>
      <c r="S26" s="10" t="s">
        <v>178</v>
      </c>
    </row>
    <row r="27" spans="1:19" x14ac:dyDescent="0.2">
      <c r="A27" s="12" t="s">
        <v>196</v>
      </c>
      <c r="B27" s="18">
        <v>0</v>
      </c>
      <c r="C27" s="10" t="s">
        <v>176</v>
      </c>
      <c r="D27" s="18">
        <v>17.7356965983351</v>
      </c>
      <c r="E27" s="10" t="s">
        <v>159</v>
      </c>
      <c r="F27" s="18">
        <v>43.867502238137902</v>
      </c>
      <c r="G27" s="10" t="s">
        <v>459</v>
      </c>
      <c r="H27" s="18">
        <v>2.5587576251610402</v>
      </c>
      <c r="I27" s="10" t="s">
        <v>178</v>
      </c>
      <c r="J27" s="18">
        <v>23.646095913176801</v>
      </c>
      <c r="K27" s="10" t="s">
        <v>177</v>
      </c>
      <c r="L27" s="18">
        <v>0</v>
      </c>
      <c r="M27" s="10" t="s">
        <v>176</v>
      </c>
      <c r="N27" s="18">
        <v>9.9122030538971693</v>
      </c>
      <c r="O27" s="10" t="s">
        <v>178</v>
      </c>
      <c r="P27" s="18">
        <v>20.729241233667299</v>
      </c>
      <c r="Q27" s="10" t="s">
        <v>159</v>
      </c>
      <c r="R27" s="18">
        <v>13.000145265957601</v>
      </c>
      <c r="S27" s="10" t="s">
        <v>406</v>
      </c>
    </row>
    <row r="28" spans="1:19" x14ac:dyDescent="0.2">
      <c r="A28" s="12" t="s">
        <v>197</v>
      </c>
      <c r="B28" s="18">
        <v>0</v>
      </c>
      <c r="C28" s="10" t="s">
        <v>176</v>
      </c>
      <c r="D28" s="18">
        <v>14.972075255622</v>
      </c>
      <c r="E28" s="10" t="s">
        <v>159</v>
      </c>
      <c r="F28" s="18">
        <v>41.565813895431504</v>
      </c>
      <c r="G28" s="10" t="s">
        <v>159</v>
      </c>
      <c r="H28" s="18">
        <v>0</v>
      </c>
      <c r="I28" s="10" t="s">
        <v>192</v>
      </c>
      <c r="J28" s="18">
        <v>25.3579636422301</v>
      </c>
      <c r="K28" s="10" t="s">
        <v>159</v>
      </c>
      <c r="L28" s="18">
        <v>0</v>
      </c>
      <c r="M28" s="10" t="s">
        <v>176</v>
      </c>
      <c r="N28" s="18">
        <v>10.8232739592803</v>
      </c>
      <c r="O28" s="10" t="s">
        <v>460</v>
      </c>
      <c r="P28" s="18">
        <v>20.620032864315299</v>
      </c>
      <c r="Q28" s="10" t="s">
        <v>228</v>
      </c>
      <c r="R28" s="18">
        <v>11.9127196081772</v>
      </c>
      <c r="S28" s="10" t="s">
        <v>178</v>
      </c>
    </row>
    <row r="29" spans="1:19" x14ac:dyDescent="0.2">
      <c r="A29" s="12" t="s">
        <v>198</v>
      </c>
      <c r="B29" s="18">
        <v>33.399006899359499</v>
      </c>
      <c r="C29" s="10" t="s">
        <v>159</v>
      </c>
      <c r="D29" s="18">
        <v>27.2618064216995</v>
      </c>
      <c r="E29" s="10" t="s">
        <v>229</v>
      </c>
      <c r="F29" s="18">
        <v>35.934010907958999</v>
      </c>
      <c r="G29" s="10" t="s">
        <v>159</v>
      </c>
      <c r="H29" s="18">
        <v>30.767716244004301</v>
      </c>
      <c r="I29" s="10" t="s">
        <v>258</v>
      </c>
      <c r="J29" s="18">
        <v>24.421766751539401</v>
      </c>
      <c r="K29" s="10" t="s">
        <v>159</v>
      </c>
      <c r="L29" s="18">
        <v>10.738558598188201</v>
      </c>
      <c r="M29" s="10" t="s">
        <v>461</v>
      </c>
      <c r="N29" s="18">
        <v>11.119495759518299</v>
      </c>
      <c r="O29" s="10" t="s">
        <v>259</v>
      </c>
      <c r="P29" s="18">
        <v>38.702972043964799</v>
      </c>
      <c r="Q29" s="10" t="s">
        <v>159</v>
      </c>
      <c r="R29" s="18">
        <v>24.574574066666901</v>
      </c>
      <c r="S29" s="10" t="s">
        <v>178</v>
      </c>
    </row>
    <row r="30" spans="1:19" x14ac:dyDescent="0.2">
      <c r="A30" s="12" t="s">
        <v>199</v>
      </c>
      <c r="B30" s="18">
        <v>42.705112850695897</v>
      </c>
      <c r="C30" s="10" t="s">
        <v>159</v>
      </c>
      <c r="D30" s="18">
        <v>32.605608641081801</v>
      </c>
      <c r="E30" s="10" t="s">
        <v>260</v>
      </c>
      <c r="F30" s="18">
        <v>36.269932306896898</v>
      </c>
      <c r="G30" s="10" t="s">
        <v>159</v>
      </c>
      <c r="H30" s="18">
        <v>38.058323335982003</v>
      </c>
      <c r="I30" s="10" t="s">
        <v>159</v>
      </c>
      <c r="J30" s="18">
        <v>33.2239184581031</v>
      </c>
      <c r="K30" s="10" t="s">
        <v>159</v>
      </c>
      <c r="L30" s="18">
        <v>33.019689227914803</v>
      </c>
      <c r="M30" s="10" t="s">
        <v>261</v>
      </c>
      <c r="N30" s="18">
        <v>11.4670713162323</v>
      </c>
      <c r="O30" s="10" t="s">
        <v>262</v>
      </c>
      <c r="P30" s="18">
        <v>54.466466142583997</v>
      </c>
      <c r="Q30" s="10" t="s">
        <v>263</v>
      </c>
      <c r="R30" s="18">
        <v>30.803821696602999</v>
      </c>
      <c r="S30" s="10" t="s">
        <v>159</v>
      </c>
    </row>
    <row r="31" spans="1:19" x14ac:dyDescent="0.2">
      <c r="A31" s="12" t="s">
        <v>200</v>
      </c>
      <c r="B31" s="18">
        <v>50.740467584036999</v>
      </c>
      <c r="C31" s="10" t="s">
        <v>159</v>
      </c>
      <c r="D31" s="18">
        <v>39.756296977263602</v>
      </c>
      <c r="E31" s="10" t="s">
        <v>159</v>
      </c>
      <c r="F31" s="18">
        <v>87.950343722885904</v>
      </c>
      <c r="G31" s="10" t="s">
        <v>159</v>
      </c>
      <c r="H31" s="18">
        <v>39.359283405245797</v>
      </c>
      <c r="I31" s="10" t="s">
        <v>159</v>
      </c>
      <c r="J31" s="18">
        <v>34.468906803402703</v>
      </c>
      <c r="K31" s="10" t="s">
        <v>159</v>
      </c>
      <c r="L31" s="18">
        <v>33.632250558338498</v>
      </c>
      <c r="M31" s="10" t="s">
        <v>159</v>
      </c>
      <c r="N31" s="18">
        <v>49.860802050426898</v>
      </c>
      <c r="O31" s="10" t="s">
        <v>440</v>
      </c>
      <c r="P31" s="18">
        <v>56.250805702487703</v>
      </c>
      <c r="Q31" s="10" t="s">
        <v>159</v>
      </c>
      <c r="R31" s="18">
        <v>44.133132315028803</v>
      </c>
      <c r="S31" s="10" t="s">
        <v>159</v>
      </c>
    </row>
    <row r="32" spans="1:19" x14ac:dyDescent="0.2">
      <c r="A32" s="15" t="s">
        <v>201</v>
      </c>
      <c r="B32" s="19">
        <v>61.4863442415203</v>
      </c>
      <c r="C32" s="14" t="s">
        <v>159</v>
      </c>
      <c r="D32" s="19">
        <v>58.405266976351399</v>
      </c>
      <c r="E32" s="14" t="s">
        <v>462</v>
      </c>
      <c r="F32" s="19">
        <v>105.72972802040699</v>
      </c>
      <c r="G32" s="14" t="s">
        <v>159</v>
      </c>
      <c r="H32" s="19">
        <v>56.575359978034101</v>
      </c>
      <c r="I32" s="14" t="s">
        <v>159</v>
      </c>
      <c r="J32" s="19">
        <v>57.056262801141102</v>
      </c>
      <c r="K32" s="14" t="s">
        <v>159</v>
      </c>
      <c r="L32" s="19">
        <v>33.0680675907983</v>
      </c>
      <c r="M32" s="14" t="s">
        <v>159</v>
      </c>
      <c r="N32" s="19">
        <v>47.980250631032099</v>
      </c>
      <c r="O32" s="14" t="s">
        <v>440</v>
      </c>
      <c r="P32" s="19">
        <v>58.204071464112502</v>
      </c>
      <c r="Q32" s="14" t="s">
        <v>159</v>
      </c>
      <c r="R32" s="19">
        <v>55.157994187404697</v>
      </c>
      <c r="S32" s="14" t="s">
        <v>159</v>
      </c>
    </row>
    <row r="34" spans="1:2" x14ac:dyDescent="0.2">
      <c r="A34" s="16" t="s">
        <v>202</v>
      </c>
      <c r="B34" s="16" t="s">
        <v>231</v>
      </c>
    </row>
    <row r="36" spans="1:2" x14ac:dyDescent="0.2">
      <c r="B36" s="16" t="s">
        <v>463</v>
      </c>
    </row>
    <row r="37" spans="1:2" x14ac:dyDescent="0.2">
      <c r="B37" s="16" t="s">
        <v>442</v>
      </c>
    </row>
    <row r="38" spans="1:2" x14ac:dyDescent="0.2">
      <c r="B38" s="16" t="s">
        <v>464</v>
      </c>
    </row>
    <row r="39" spans="1:2" x14ac:dyDescent="0.2">
      <c r="B39" s="16" t="s">
        <v>465</v>
      </c>
    </row>
    <row r="40" spans="1:2" x14ac:dyDescent="0.2">
      <c r="B40" s="16" t="s">
        <v>466</v>
      </c>
    </row>
    <row r="41" spans="1:2" x14ac:dyDescent="0.2">
      <c r="B41" s="16" t="s">
        <v>467</v>
      </c>
    </row>
    <row r="42" spans="1:2" x14ac:dyDescent="0.2">
      <c r="B42" s="16" t="s">
        <v>468</v>
      </c>
    </row>
    <row r="43" spans="1:2" x14ac:dyDescent="0.2">
      <c r="B43" s="16" t="s">
        <v>469</v>
      </c>
    </row>
    <row r="44" spans="1:2" x14ac:dyDescent="0.2">
      <c r="B44" s="16" t="s">
        <v>470</v>
      </c>
    </row>
    <row r="45" spans="1:2" x14ac:dyDescent="0.2">
      <c r="B45" s="16" t="s">
        <v>471</v>
      </c>
    </row>
    <row r="46" spans="1:2" x14ac:dyDescent="0.2">
      <c r="B46" s="16" t="s">
        <v>472</v>
      </c>
    </row>
    <row r="47" spans="1:2" x14ac:dyDescent="0.2">
      <c r="B47" s="16" t="s">
        <v>473</v>
      </c>
    </row>
    <row r="48" spans="1:2" x14ac:dyDescent="0.2">
      <c r="B48" s="16" t="s">
        <v>474</v>
      </c>
    </row>
    <row r="49" spans="1:2" x14ac:dyDescent="0.2">
      <c r="B49" s="16" t="s">
        <v>451</v>
      </c>
    </row>
    <row r="50" spans="1:2" x14ac:dyDescent="0.2">
      <c r="B50" s="16" t="s">
        <v>475</v>
      </c>
    </row>
    <row r="52" spans="1:2" x14ac:dyDescent="0.2">
      <c r="B52" s="16" t="s">
        <v>322</v>
      </c>
    </row>
    <row r="53" spans="1:2" x14ac:dyDescent="0.2">
      <c r="B53" s="16" t="s">
        <v>208</v>
      </c>
    </row>
    <row r="54" spans="1:2" x14ac:dyDescent="0.2">
      <c r="B54" s="16" t="s">
        <v>209</v>
      </c>
    </row>
    <row r="57" spans="1:2" x14ac:dyDescent="0.2">
      <c r="A57" s="17" t="str">
        <f>HYPERLINK("#'WAGERING 12'!A2", "&lt;&lt;&lt; Previous table")</f>
        <v>&lt;&lt;&lt; Previous table</v>
      </c>
    </row>
    <row r="58" spans="1:2" x14ac:dyDescent="0.2">
      <c r="A58" s="17" t="str">
        <f>HYPERLINK("#'WAGERING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S5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HYPERLINK("#'INDEX'!B124", "Link to index")</f>
        <v>Link to index</v>
      </c>
    </row>
    <row r="2" spans="1:19" ht="15.75" customHeight="1" x14ac:dyDescent="0.2">
      <c r="A2" s="25" t="s">
        <v>478</v>
      </c>
      <c r="B2" s="24"/>
      <c r="C2" s="24"/>
      <c r="D2" s="24"/>
      <c r="E2" s="24"/>
      <c r="F2" s="24"/>
      <c r="G2" s="24"/>
      <c r="H2" s="24"/>
      <c r="I2" s="24"/>
      <c r="J2" s="24"/>
      <c r="K2" s="24"/>
      <c r="L2" s="24"/>
      <c r="M2" s="24"/>
      <c r="N2" s="24"/>
      <c r="O2" s="24"/>
      <c r="P2" s="24"/>
      <c r="Q2" s="24"/>
      <c r="R2" s="24"/>
      <c r="S2" s="24"/>
    </row>
    <row r="3" spans="1:19" ht="15.75" customHeight="1" x14ac:dyDescent="0.2">
      <c r="A3" s="25" t="s">
        <v>142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50.453876442514201</v>
      </c>
      <c r="C7" s="10" t="s">
        <v>159</v>
      </c>
      <c r="D7" s="18">
        <v>119.003834819582</v>
      </c>
      <c r="E7" s="10" t="s">
        <v>159</v>
      </c>
      <c r="F7" s="18">
        <v>60.693267278508202</v>
      </c>
      <c r="G7" s="10" t="s">
        <v>159</v>
      </c>
      <c r="H7" s="18">
        <v>62.935704928834902</v>
      </c>
      <c r="I7" s="10" t="s">
        <v>178</v>
      </c>
      <c r="J7" s="18">
        <v>42.611391051407701</v>
      </c>
      <c r="K7" s="10" t="s">
        <v>178</v>
      </c>
      <c r="L7" s="18">
        <v>51.617013995305001</v>
      </c>
      <c r="M7" s="10" t="s">
        <v>159</v>
      </c>
      <c r="N7" s="18">
        <v>72.642643035443399</v>
      </c>
      <c r="O7" s="10" t="s">
        <v>159</v>
      </c>
      <c r="P7" s="18">
        <v>54.061743905141299</v>
      </c>
      <c r="Q7" s="10" t="s">
        <v>159</v>
      </c>
      <c r="R7" s="18">
        <v>81.398795044703306</v>
      </c>
      <c r="S7" s="10" t="s">
        <v>178</v>
      </c>
    </row>
    <row r="8" spans="1:19" x14ac:dyDescent="0.2">
      <c r="A8" s="12" t="s">
        <v>171</v>
      </c>
      <c r="B8" s="18">
        <v>39.533976203178703</v>
      </c>
      <c r="C8" s="10" t="s">
        <v>159</v>
      </c>
      <c r="D8" s="18">
        <v>78.294723992696802</v>
      </c>
      <c r="E8" s="10" t="s">
        <v>159</v>
      </c>
      <c r="F8" s="18">
        <v>73.025724697921802</v>
      </c>
      <c r="G8" s="10" t="s">
        <v>159</v>
      </c>
      <c r="H8" s="18">
        <v>62.638597336171003</v>
      </c>
      <c r="I8" s="10" t="s">
        <v>178</v>
      </c>
      <c r="J8" s="18">
        <v>40.797746422263998</v>
      </c>
      <c r="K8" s="10" t="s">
        <v>178</v>
      </c>
      <c r="L8" s="18">
        <v>44.582339799775198</v>
      </c>
      <c r="M8" s="10" t="s">
        <v>159</v>
      </c>
      <c r="N8" s="18">
        <v>75.107296297503098</v>
      </c>
      <c r="O8" s="10" t="s">
        <v>159</v>
      </c>
      <c r="P8" s="18">
        <v>55.743349436262399</v>
      </c>
      <c r="Q8" s="10" t="s">
        <v>159</v>
      </c>
      <c r="R8" s="18">
        <v>67.897113732256898</v>
      </c>
      <c r="S8" s="10" t="s">
        <v>178</v>
      </c>
    </row>
    <row r="9" spans="1:19" x14ac:dyDescent="0.2">
      <c r="A9" s="12" t="s">
        <v>172</v>
      </c>
      <c r="B9" s="18">
        <v>41.627233945560498</v>
      </c>
      <c r="C9" s="10" t="s">
        <v>178</v>
      </c>
      <c r="D9" s="18">
        <v>75.9965253044154</v>
      </c>
      <c r="E9" s="10" t="s">
        <v>159</v>
      </c>
      <c r="F9" s="18">
        <v>104.71499813479601</v>
      </c>
      <c r="G9" s="10" t="s">
        <v>159</v>
      </c>
      <c r="H9" s="18">
        <v>37.005155186552201</v>
      </c>
      <c r="I9" s="10" t="s">
        <v>178</v>
      </c>
      <c r="J9" s="18">
        <v>39.964574239427797</v>
      </c>
      <c r="K9" s="10" t="s">
        <v>178</v>
      </c>
      <c r="L9" s="18">
        <v>34.018621744707602</v>
      </c>
      <c r="M9" s="10" t="s">
        <v>159</v>
      </c>
      <c r="N9" s="18">
        <v>73.878845874801598</v>
      </c>
      <c r="O9" s="10" t="s">
        <v>159</v>
      </c>
      <c r="P9" s="18">
        <v>55.908001840351602</v>
      </c>
      <c r="Q9" s="10" t="s">
        <v>159</v>
      </c>
      <c r="R9" s="18">
        <v>62.186850630323498</v>
      </c>
      <c r="S9" s="10" t="s">
        <v>178</v>
      </c>
    </row>
    <row r="10" spans="1:19" x14ac:dyDescent="0.2">
      <c r="A10" s="12" t="s">
        <v>173</v>
      </c>
      <c r="B10" s="18">
        <v>20.897624057315301</v>
      </c>
      <c r="C10" s="10" t="s">
        <v>178</v>
      </c>
      <c r="D10" s="18">
        <v>50.426184373267098</v>
      </c>
      <c r="E10" s="10" t="s">
        <v>159</v>
      </c>
      <c r="F10" s="18">
        <v>95.702368658835695</v>
      </c>
      <c r="G10" s="10" t="s">
        <v>159</v>
      </c>
      <c r="H10" s="18">
        <v>18.181180412815198</v>
      </c>
      <c r="I10" s="10" t="s">
        <v>178</v>
      </c>
      <c r="J10" s="18">
        <v>24.685544704254099</v>
      </c>
      <c r="K10" s="10" t="s">
        <v>178</v>
      </c>
      <c r="L10" s="18">
        <v>3.59542833027515</v>
      </c>
      <c r="M10" s="10" t="s">
        <v>178</v>
      </c>
      <c r="N10" s="18">
        <v>46.870187543332598</v>
      </c>
      <c r="O10" s="10" t="s">
        <v>159</v>
      </c>
      <c r="P10" s="18">
        <v>53.842391066733299</v>
      </c>
      <c r="Q10" s="10" t="s">
        <v>159</v>
      </c>
      <c r="R10" s="18">
        <v>40.726562562787002</v>
      </c>
      <c r="S10" s="10" t="s">
        <v>178</v>
      </c>
    </row>
    <row r="11" spans="1:19" x14ac:dyDescent="0.2">
      <c r="A11" s="12" t="s">
        <v>174</v>
      </c>
      <c r="B11" s="18">
        <v>19.205870695004499</v>
      </c>
      <c r="C11" s="10" t="s">
        <v>178</v>
      </c>
      <c r="D11" s="18">
        <v>49.869329087383299</v>
      </c>
      <c r="E11" s="10" t="s">
        <v>178</v>
      </c>
      <c r="F11" s="18">
        <v>91.992309558541805</v>
      </c>
      <c r="G11" s="10" t="s">
        <v>159</v>
      </c>
      <c r="H11" s="18">
        <v>17.611097586941099</v>
      </c>
      <c r="I11" s="10" t="s">
        <v>178</v>
      </c>
      <c r="J11" s="18">
        <v>0.465390294044919</v>
      </c>
      <c r="K11" s="10" t="s">
        <v>178</v>
      </c>
      <c r="L11" s="18">
        <v>5.3890527935868703E-2</v>
      </c>
      <c r="M11" s="10" t="s">
        <v>178</v>
      </c>
      <c r="N11" s="18">
        <v>47.369330580625501</v>
      </c>
      <c r="O11" s="10" t="s">
        <v>178</v>
      </c>
      <c r="P11" s="18">
        <v>54.053106028057002</v>
      </c>
      <c r="Q11" s="10" t="s">
        <v>159</v>
      </c>
      <c r="R11" s="18">
        <v>38.489863101290801</v>
      </c>
      <c r="S11" s="10" t="s">
        <v>178</v>
      </c>
    </row>
    <row r="12" spans="1:19" x14ac:dyDescent="0.2">
      <c r="A12" s="12" t="s">
        <v>175</v>
      </c>
      <c r="B12" s="18">
        <v>20.969820641414699</v>
      </c>
      <c r="C12" s="10" t="s">
        <v>178</v>
      </c>
      <c r="D12" s="18">
        <v>49.048708819012099</v>
      </c>
      <c r="E12" s="10" t="s">
        <v>159</v>
      </c>
      <c r="F12" s="18">
        <v>107.643193622024</v>
      </c>
      <c r="G12" s="10" t="s">
        <v>159</v>
      </c>
      <c r="H12" s="18">
        <v>17.57516488513</v>
      </c>
      <c r="I12" s="10" t="s">
        <v>178</v>
      </c>
      <c r="J12" s="18">
        <v>10.525135924272201</v>
      </c>
      <c r="K12" s="10" t="s">
        <v>178</v>
      </c>
      <c r="L12" s="18">
        <v>0.14120793610093699</v>
      </c>
      <c r="M12" s="10" t="s">
        <v>178</v>
      </c>
      <c r="N12" s="18">
        <v>47.251515561934497</v>
      </c>
      <c r="O12" s="10" t="s">
        <v>178</v>
      </c>
      <c r="P12" s="18">
        <v>55.993683232934501</v>
      </c>
      <c r="Q12" s="10" t="s">
        <v>159</v>
      </c>
      <c r="R12" s="18">
        <v>39.290912261178804</v>
      </c>
      <c r="S12" s="10" t="s">
        <v>178</v>
      </c>
    </row>
    <row r="13" spans="1:19" x14ac:dyDescent="0.2">
      <c r="A13" s="12" t="s">
        <v>179</v>
      </c>
      <c r="B13" s="18">
        <v>40.786315548971203</v>
      </c>
      <c r="C13" s="10" t="s">
        <v>178</v>
      </c>
      <c r="D13" s="18">
        <v>49.348453310006299</v>
      </c>
      <c r="E13" s="10" t="s">
        <v>159</v>
      </c>
      <c r="F13" s="18">
        <v>109.776047317467</v>
      </c>
      <c r="G13" s="10" t="s">
        <v>159</v>
      </c>
      <c r="H13" s="18">
        <v>18.11617465338</v>
      </c>
      <c r="I13" s="10" t="s">
        <v>178</v>
      </c>
      <c r="J13" s="18">
        <v>10.4614728585608</v>
      </c>
      <c r="K13" s="10" t="s">
        <v>178</v>
      </c>
      <c r="L13" s="18">
        <v>0.14498119674251</v>
      </c>
      <c r="M13" s="10" t="s">
        <v>178</v>
      </c>
      <c r="N13" s="18">
        <v>47.658312252937598</v>
      </c>
      <c r="O13" s="10" t="s">
        <v>178</v>
      </c>
      <c r="P13" s="18">
        <v>57.690583980750901</v>
      </c>
      <c r="Q13" s="10" t="s">
        <v>159</v>
      </c>
      <c r="R13" s="18">
        <v>40.044994730475402</v>
      </c>
      <c r="S13" s="10" t="s">
        <v>178</v>
      </c>
    </row>
    <row r="14" spans="1:19" x14ac:dyDescent="0.2">
      <c r="A14" s="12" t="s">
        <v>180</v>
      </c>
      <c r="B14" s="18">
        <v>50.217919122497001</v>
      </c>
      <c r="C14" s="10" t="s">
        <v>178</v>
      </c>
      <c r="D14" s="18">
        <v>49.817713074994103</v>
      </c>
      <c r="E14" s="10" t="s">
        <v>159</v>
      </c>
      <c r="F14" s="18">
        <v>125.753209046455</v>
      </c>
      <c r="G14" s="10" t="s">
        <v>159</v>
      </c>
      <c r="H14" s="18">
        <v>18.247471586586698</v>
      </c>
      <c r="I14" s="10" t="s">
        <v>178</v>
      </c>
      <c r="J14" s="18">
        <v>10.7882159663937</v>
      </c>
      <c r="K14" s="10" t="s">
        <v>178</v>
      </c>
      <c r="L14" s="18">
        <v>0.13121615916281801</v>
      </c>
      <c r="M14" s="10" t="s">
        <v>178</v>
      </c>
      <c r="N14" s="18">
        <v>48.667570766967003</v>
      </c>
      <c r="O14" s="10" t="s">
        <v>178</v>
      </c>
      <c r="P14" s="18">
        <v>56.462890130822103</v>
      </c>
      <c r="Q14" s="10" t="s">
        <v>159</v>
      </c>
      <c r="R14" s="18">
        <v>40.644102325963502</v>
      </c>
      <c r="S14" s="10" t="s">
        <v>178</v>
      </c>
    </row>
    <row r="15" spans="1:19" x14ac:dyDescent="0.2">
      <c r="A15" s="12" t="s">
        <v>181</v>
      </c>
      <c r="B15" s="18">
        <v>40.427194800513298</v>
      </c>
      <c r="C15" s="10" t="s">
        <v>178</v>
      </c>
      <c r="D15" s="18">
        <v>45.776164291233499</v>
      </c>
      <c r="E15" s="10" t="s">
        <v>159</v>
      </c>
      <c r="F15" s="18">
        <v>130.37079918231399</v>
      </c>
      <c r="G15" s="10" t="s">
        <v>159</v>
      </c>
      <c r="H15" s="18">
        <v>18.107036206505899</v>
      </c>
      <c r="I15" s="10" t="s">
        <v>178</v>
      </c>
      <c r="J15" s="18">
        <v>8.9212817715170001</v>
      </c>
      <c r="K15" s="10" t="s">
        <v>178</v>
      </c>
      <c r="L15" s="18">
        <v>0.12182360285022099</v>
      </c>
      <c r="M15" s="10" t="s">
        <v>178</v>
      </c>
      <c r="N15" s="18">
        <v>47.044265723316997</v>
      </c>
      <c r="O15" s="10" t="s">
        <v>178</v>
      </c>
      <c r="P15" s="18">
        <v>58.236082778141899</v>
      </c>
      <c r="Q15" s="10" t="s">
        <v>159</v>
      </c>
      <c r="R15" s="18">
        <v>38.758628255309397</v>
      </c>
      <c r="S15" s="10" t="s">
        <v>178</v>
      </c>
    </row>
    <row r="16" spans="1:19" x14ac:dyDescent="0.2">
      <c r="A16" s="12" t="s">
        <v>182</v>
      </c>
      <c r="B16" s="18">
        <v>42.2791221982758</v>
      </c>
      <c r="C16" s="10" t="s">
        <v>178</v>
      </c>
      <c r="D16" s="18">
        <v>44.991563281895502</v>
      </c>
      <c r="E16" s="10" t="s">
        <v>159</v>
      </c>
      <c r="F16" s="18">
        <v>165.93616277587699</v>
      </c>
      <c r="G16" s="10" t="s">
        <v>159</v>
      </c>
      <c r="H16" s="18">
        <v>18.3580331971847</v>
      </c>
      <c r="I16" s="10" t="s">
        <v>178</v>
      </c>
      <c r="J16" s="18">
        <v>9.3368464320827602</v>
      </c>
      <c r="K16" s="10" t="s">
        <v>178</v>
      </c>
      <c r="L16" s="18">
        <v>0.10911263197106399</v>
      </c>
      <c r="M16" s="10" t="s">
        <v>178</v>
      </c>
      <c r="N16" s="18">
        <v>47.068821152837302</v>
      </c>
      <c r="O16" s="10" t="s">
        <v>178</v>
      </c>
      <c r="P16" s="18">
        <v>59.034634167799602</v>
      </c>
      <c r="Q16" s="10" t="s">
        <v>159</v>
      </c>
      <c r="R16" s="18">
        <v>39.035859213606201</v>
      </c>
      <c r="S16" s="10" t="s">
        <v>178</v>
      </c>
    </row>
    <row r="17" spans="1:19" x14ac:dyDescent="0.2">
      <c r="A17" s="12" t="s">
        <v>183</v>
      </c>
      <c r="B17" s="18">
        <v>49.379914451738699</v>
      </c>
      <c r="C17" s="10" t="s">
        <v>178</v>
      </c>
      <c r="D17" s="18">
        <v>41.049755204639901</v>
      </c>
      <c r="E17" s="10" t="s">
        <v>159</v>
      </c>
      <c r="F17" s="18">
        <v>189.88499230122099</v>
      </c>
      <c r="G17" s="10" t="s">
        <v>159</v>
      </c>
      <c r="H17" s="18">
        <v>17.376569346530101</v>
      </c>
      <c r="I17" s="10" t="s">
        <v>178</v>
      </c>
      <c r="J17" s="18">
        <v>8.4747427205626895</v>
      </c>
      <c r="K17" s="10" t="s">
        <v>178</v>
      </c>
      <c r="L17" s="18">
        <v>21.910489663027398</v>
      </c>
      <c r="M17" s="10" t="s">
        <v>178</v>
      </c>
      <c r="N17" s="18">
        <v>45.214988384304803</v>
      </c>
      <c r="O17" s="10" t="s">
        <v>178</v>
      </c>
      <c r="P17" s="18">
        <v>27.5376935042122</v>
      </c>
      <c r="Q17" s="10" t="s">
        <v>159</v>
      </c>
      <c r="R17" s="18">
        <v>34.729751363755398</v>
      </c>
      <c r="S17" s="10" t="s">
        <v>178</v>
      </c>
    </row>
    <row r="18" spans="1:19" x14ac:dyDescent="0.2">
      <c r="A18" s="12" t="s">
        <v>185</v>
      </c>
      <c r="B18" s="18">
        <v>30.888124584079399</v>
      </c>
      <c r="C18" s="10" t="s">
        <v>178</v>
      </c>
      <c r="D18" s="18">
        <v>42.228667259112697</v>
      </c>
      <c r="E18" s="10" t="s">
        <v>159</v>
      </c>
      <c r="F18" s="18">
        <v>192.54044309726601</v>
      </c>
      <c r="G18" s="10" t="s">
        <v>159</v>
      </c>
      <c r="H18" s="18">
        <v>17.666311542121498</v>
      </c>
      <c r="I18" s="10" t="s">
        <v>178</v>
      </c>
      <c r="J18" s="18">
        <v>8.9350587544456896</v>
      </c>
      <c r="K18" s="10" t="s">
        <v>178</v>
      </c>
      <c r="L18" s="18">
        <v>29.324653202160601</v>
      </c>
      <c r="M18" s="10" t="s">
        <v>178</v>
      </c>
      <c r="N18" s="18">
        <v>44.770286838142198</v>
      </c>
      <c r="O18" s="10" t="s">
        <v>178</v>
      </c>
      <c r="P18" s="18">
        <v>27.241300690598901</v>
      </c>
      <c r="Q18" s="10" t="s">
        <v>159</v>
      </c>
      <c r="R18" s="18">
        <v>34.965840680720902</v>
      </c>
      <c r="S18" s="10" t="s">
        <v>178</v>
      </c>
    </row>
    <row r="19" spans="1:19" x14ac:dyDescent="0.2">
      <c r="A19" s="12" t="s">
        <v>186</v>
      </c>
      <c r="B19" s="18">
        <v>44.154598373771897</v>
      </c>
      <c r="C19" s="10" t="s">
        <v>178</v>
      </c>
      <c r="D19" s="18">
        <v>42.309145247927901</v>
      </c>
      <c r="E19" s="10" t="s">
        <v>159</v>
      </c>
      <c r="F19" s="18">
        <v>134.61721034082501</v>
      </c>
      <c r="G19" s="10" t="s">
        <v>159</v>
      </c>
      <c r="H19" s="18">
        <v>16.698161587844002</v>
      </c>
      <c r="I19" s="10" t="s">
        <v>178</v>
      </c>
      <c r="J19" s="18">
        <v>7.7671463337706497</v>
      </c>
      <c r="K19" s="10" t="s">
        <v>178</v>
      </c>
      <c r="L19" s="18">
        <v>23.932959004234998</v>
      </c>
      <c r="M19" s="10" t="s">
        <v>178</v>
      </c>
      <c r="N19" s="18">
        <v>44.062364794280199</v>
      </c>
      <c r="O19" s="10" t="s">
        <v>178</v>
      </c>
      <c r="P19" s="18">
        <v>25.300636688249</v>
      </c>
      <c r="Q19" s="10" t="s">
        <v>159</v>
      </c>
      <c r="R19" s="18">
        <v>33.863190778163997</v>
      </c>
      <c r="S19" s="10" t="s">
        <v>178</v>
      </c>
    </row>
    <row r="20" spans="1:19" x14ac:dyDescent="0.2">
      <c r="A20" s="12" t="s">
        <v>187</v>
      </c>
      <c r="B20" s="18">
        <v>7.5628519476968803</v>
      </c>
      <c r="C20" s="10" t="s">
        <v>178</v>
      </c>
      <c r="D20" s="18">
        <v>39.5033839384283</v>
      </c>
      <c r="E20" s="10" t="s">
        <v>159</v>
      </c>
      <c r="F20" s="18">
        <v>73.555846732727204</v>
      </c>
      <c r="G20" s="10" t="s">
        <v>159</v>
      </c>
      <c r="H20" s="18">
        <v>15.9537685805878</v>
      </c>
      <c r="I20" s="10" t="s">
        <v>178</v>
      </c>
      <c r="J20" s="18">
        <v>2.09006379315736</v>
      </c>
      <c r="K20" s="10" t="s">
        <v>178</v>
      </c>
      <c r="L20" s="18">
        <v>8.3901966281071605</v>
      </c>
      <c r="M20" s="10" t="s">
        <v>178</v>
      </c>
      <c r="N20" s="18">
        <v>41.335393525340798</v>
      </c>
      <c r="O20" s="10" t="s">
        <v>178</v>
      </c>
      <c r="P20" s="18">
        <v>25.653701687363299</v>
      </c>
      <c r="Q20" s="10" t="s">
        <v>159</v>
      </c>
      <c r="R20" s="18">
        <v>30.157703818610301</v>
      </c>
      <c r="S20" s="10" t="s">
        <v>178</v>
      </c>
    </row>
    <row r="21" spans="1:19" x14ac:dyDescent="0.2">
      <c r="A21" s="12" t="s">
        <v>188</v>
      </c>
      <c r="B21" s="18">
        <v>6.09637829072381</v>
      </c>
      <c r="C21" s="10" t="s">
        <v>178</v>
      </c>
      <c r="D21" s="18">
        <v>37.528663693616799</v>
      </c>
      <c r="E21" s="10" t="s">
        <v>159</v>
      </c>
      <c r="F21" s="18">
        <v>72.186942900702704</v>
      </c>
      <c r="G21" s="10" t="s">
        <v>159</v>
      </c>
      <c r="H21" s="18">
        <v>15.6747792072676</v>
      </c>
      <c r="I21" s="10" t="s">
        <v>178</v>
      </c>
      <c r="J21" s="18">
        <v>1.31949280782008</v>
      </c>
      <c r="K21" s="10" t="s">
        <v>178</v>
      </c>
      <c r="L21" s="18">
        <v>7.3727682633398697</v>
      </c>
      <c r="M21" s="10" t="s">
        <v>178</v>
      </c>
      <c r="N21" s="18">
        <v>39.518565884721703</v>
      </c>
      <c r="O21" s="10" t="s">
        <v>178</v>
      </c>
      <c r="P21" s="18">
        <v>26.032127745301601</v>
      </c>
      <c r="Q21" s="10" t="s">
        <v>159</v>
      </c>
      <c r="R21" s="18">
        <v>28.926858722623699</v>
      </c>
      <c r="S21" s="10" t="s">
        <v>178</v>
      </c>
    </row>
    <row r="22" spans="1:19" x14ac:dyDescent="0.2">
      <c r="A22" s="12" t="s">
        <v>189</v>
      </c>
      <c r="B22" s="18">
        <v>17.2510419594092</v>
      </c>
      <c r="C22" s="10" t="s">
        <v>178</v>
      </c>
      <c r="D22" s="18">
        <v>35.527665154736297</v>
      </c>
      <c r="E22" s="10" t="s">
        <v>159</v>
      </c>
      <c r="F22" s="18">
        <v>47.1615600566832</v>
      </c>
      <c r="G22" s="10" t="s">
        <v>159</v>
      </c>
      <c r="H22" s="18">
        <v>15.001083895770099</v>
      </c>
      <c r="I22" s="10" t="s">
        <v>178</v>
      </c>
      <c r="J22" s="18">
        <v>0.87466642852787502</v>
      </c>
      <c r="K22" s="10" t="s">
        <v>178</v>
      </c>
      <c r="L22" s="18">
        <v>8.2064290371241597</v>
      </c>
      <c r="M22" s="10" t="s">
        <v>178</v>
      </c>
      <c r="N22" s="18">
        <v>18.048170237175601</v>
      </c>
      <c r="O22" s="10" t="s">
        <v>178</v>
      </c>
      <c r="P22" s="18">
        <v>27.4451299480179</v>
      </c>
      <c r="Q22" s="10" t="s">
        <v>159</v>
      </c>
      <c r="R22" s="18">
        <v>22.845091603717599</v>
      </c>
      <c r="S22" s="10" t="s">
        <v>178</v>
      </c>
    </row>
    <row r="23" spans="1:19" x14ac:dyDescent="0.2">
      <c r="A23" s="12" t="s">
        <v>190</v>
      </c>
      <c r="B23" s="18">
        <v>17.340062545214298</v>
      </c>
      <c r="C23" s="10" t="s">
        <v>178</v>
      </c>
      <c r="D23" s="18">
        <v>33.485467676803196</v>
      </c>
      <c r="E23" s="10" t="s">
        <v>159</v>
      </c>
      <c r="F23" s="18">
        <v>46.891871004668303</v>
      </c>
      <c r="G23" s="10" t="s">
        <v>159</v>
      </c>
      <c r="H23" s="18">
        <v>13.9949337428748</v>
      </c>
      <c r="I23" s="10" t="s">
        <v>178</v>
      </c>
      <c r="J23" s="18">
        <v>0.56607213822901203</v>
      </c>
      <c r="K23" s="10" t="s">
        <v>178</v>
      </c>
      <c r="L23" s="18">
        <v>8.3439965404241292</v>
      </c>
      <c r="M23" s="10" t="s">
        <v>178</v>
      </c>
      <c r="N23" s="18">
        <v>14.3125305947769</v>
      </c>
      <c r="O23" s="10" t="s">
        <v>178</v>
      </c>
      <c r="P23" s="18">
        <v>27.729575983520199</v>
      </c>
      <c r="Q23" s="10" t="s">
        <v>159</v>
      </c>
      <c r="R23" s="18">
        <v>21.061245647557499</v>
      </c>
      <c r="S23" s="10" t="s">
        <v>178</v>
      </c>
    </row>
    <row r="24" spans="1:19" x14ac:dyDescent="0.2">
      <c r="A24" s="12" t="s">
        <v>191</v>
      </c>
      <c r="B24" s="18">
        <v>1.6107788910294799E-2</v>
      </c>
      <c r="C24" s="10" t="s">
        <v>178</v>
      </c>
      <c r="D24" s="18">
        <v>33.525316329760201</v>
      </c>
      <c r="E24" s="10" t="s">
        <v>159</v>
      </c>
      <c r="F24" s="18">
        <v>67.851429332250305</v>
      </c>
      <c r="G24" s="10" t="s">
        <v>159</v>
      </c>
      <c r="H24" s="18">
        <v>4.0731569584210003</v>
      </c>
      <c r="I24" s="10" t="s">
        <v>178</v>
      </c>
      <c r="J24" s="18">
        <v>0.52097289828679905</v>
      </c>
      <c r="K24" s="10" t="s">
        <v>178</v>
      </c>
      <c r="L24" s="18">
        <v>8.7690703145368598</v>
      </c>
      <c r="M24" s="10" t="s">
        <v>178</v>
      </c>
      <c r="N24" s="18">
        <v>13.9308424023044</v>
      </c>
      <c r="O24" s="10" t="s">
        <v>178</v>
      </c>
      <c r="P24" s="18">
        <v>26.7008548099984</v>
      </c>
      <c r="Q24" s="10" t="s">
        <v>159</v>
      </c>
      <c r="R24" s="18">
        <v>18.824054799406699</v>
      </c>
      <c r="S24" s="10" t="s">
        <v>178</v>
      </c>
    </row>
    <row r="25" spans="1:19" x14ac:dyDescent="0.2">
      <c r="A25" s="12" t="s">
        <v>193</v>
      </c>
      <c r="B25" s="18">
        <v>0</v>
      </c>
      <c r="C25" s="10" t="s">
        <v>176</v>
      </c>
      <c r="D25" s="18">
        <v>26.895254485390499</v>
      </c>
      <c r="E25" s="10" t="s">
        <v>159</v>
      </c>
      <c r="F25" s="18">
        <v>47.382759508849297</v>
      </c>
      <c r="G25" s="10" t="s">
        <v>159</v>
      </c>
      <c r="H25" s="18">
        <v>3.6157193361780702</v>
      </c>
      <c r="I25" s="10" t="s">
        <v>178</v>
      </c>
      <c r="J25" s="18">
        <v>0.39766919588532901</v>
      </c>
      <c r="K25" s="10" t="s">
        <v>178</v>
      </c>
      <c r="L25" s="18">
        <v>8.8500755211025002</v>
      </c>
      <c r="M25" s="10" t="s">
        <v>178</v>
      </c>
      <c r="N25" s="18">
        <v>12.718051439317</v>
      </c>
      <c r="O25" s="10" t="s">
        <v>178</v>
      </c>
      <c r="P25" s="18">
        <v>25.915523233981201</v>
      </c>
      <c r="Q25" s="10" t="s">
        <v>159</v>
      </c>
      <c r="R25" s="18">
        <v>16.002707456923499</v>
      </c>
      <c r="S25" s="10" t="s">
        <v>178</v>
      </c>
    </row>
    <row r="26" spans="1:19" x14ac:dyDescent="0.2">
      <c r="A26" s="12" t="s">
        <v>194</v>
      </c>
      <c r="B26" s="18">
        <v>0</v>
      </c>
      <c r="C26" s="10" t="s">
        <v>176</v>
      </c>
      <c r="D26" s="18">
        <v>21.000515505620299</v>
      </c>
      <c r="E26" s="10" t="s">
        <v>159</v>
      </c>
      <c r="F26" s="18">
        <v>45.130140026747</v>
      </c>
      <c r="G26" s="10" t="s">
        <v>159</v>
      </c>
      <c r="H26" s="18">
        <v>3.2515869858099502</v>
      </c>
      <c r="I26" s="10" t="s">
        <v>178</v>
      </c>
      <c r="J26" s="18">
        <v>0.45068370808185498</v>
      </c>
      <c r="K26" s="10" t="s">
        <v>178</v>
      </c>
      <c r="L26" s="18">
        <v>2.1294014957282501</v>
      </c>
      <c r="M26" s="10" t="s">
        <v>178</v>
      </c>
      <c r="N26" s="18">
        <v>12.0528456455165</v>
      </c>
      <c r="O26" s="10" t="s">
        <v>178</v>
      </c>
      <c r="P26" s="18">
        <v>24.318326151373</v>
      </c>
      <c r="Q26" s="10" t="s">
        <v>159</v>
      </c>
      <c r="R26" s="18">
        <v>13.5305202048868</v>
      </c>
      <c r="S26" s="10" t="s">
        <v>178</v>
      </c>
    </row>
    <row r="27" spans="1:19" x14ac:dyDescent="0.2">
      <c r="A27" s="12" t="s">
        <v>196</v>
      </c>
      <c r="B27" s="18">
        <v>0</v>
      </c>
      <c r="C27" s="10" t="s">
        <v>176</v>
      </c>
      <c r="D27" s="18">
        <v>20.752186402682401</v>
      </c>
      <c r="E27" s="10" t="s">
        <v>159</v>
      </c>
      <c r="F27" s="18">
        <v>51.3284932688452</v>
      </c>
      <c r="G27" s="10" t="s">
        <v>459</v>
      </c>
      <c r="H27" s="18">
        <v>2.9939514866087298</v>
      </c>
      <c r="I27" s="10" t="s">
        <v>178</v>
      </c>
      <c r="J27" s="18">
        <v>27.6678272750795</v>
      </c>
      <c r="K27" s="10" t="s">
        <v>177</v>
      </c>
      <c r="L27" s="18">
        <v>0</v>
      </c>
      <c r="M27" s="10" t="s">
        <v>176</v>
      </c>
      <c r="N27" s="18">
        <v>11.5980719615502</v>
      </c>
      <c r="O27" s="10" t="s">
        <v>178</v>
      </c>
      <c r="P27" s="18">
        <v>24.2548735360986</v>
      </c>
      <c r="Q27" s="10" t="s">
        <v>159</v>
      </c>
      <c r="R27" s="18">
        <v>15.211211824994001</v>
      </c>
      <c r="S27" s="10" t="s">
        <v>406</v>
      </c>
    </row>
    <row r="28" spans="1:19" x14ac:dyDescent="0.2">
      <c r="A28" s="12" t="s">
        <v>197</v>
      </c>
      <c r="B28" s="18">
        <v>0</v>
      </c>
      <c r="C28" s="10" t="s">
        <v>176</v>
      </c>
      <c r="D28" s="18">
        <v>17.242162038463899</v>
      </c>
      <c r="E28" s="10" t="s">
        <v>159</v>
      </c>
      <c r="F28" s="18">
        <v>47.868080156526702</v>
      </c>
      <c r="G28" s="10" t="s">
        <v>159</v>
      </c>
      <c r="H28" s="18">
        <v>0</v>
      </c>
      <c r="I28" s="10" t="s">
        <v>192</v>
      </c>
      <c r="J28" s="18">
        <v>29.202773204110699</v>
      </c>
      <c r="K28" s="10" t="s">
        <v>159</v>
      </c>
      <c r="L28" s="18">
        <v>0</v>
      </c>
      <c r="M28" s="10" t="s">
        <v>176</v>
      </c>
      <c r="N28" s="18">
        <v>12.464313744517399</v>
      </c>
      <c r="O28" s="10" t="s">
        <v>460</v>
      </c>
      <c r="P28" s="18">
        <v>23.746470800797798</v>
      </c>
      <c r="Q28" s="10" t="s">
        <v>228</v>
      </c>
      <c r="R28" s="18">
        <v>13.718942651310099</v>
      </c>
      <c r="S28" s="10" t="s">
        <v>178</v>
      </c>
    </row>
    <row r="29" spans="1:19" x14ac:dyDescent="0.2">
      <c r="A29" s="12" t="s">
        <v>198</v>
      </c>
      <c r="B29" s="18">
        <v>37.931110687777299</v>
      </c>
      <c r="C29" s="10" t="s">
        <v>159</v>
      </c>
      <c r="D29" s="18">
        <v>30.961118096899899</v>
      </c>
      <c r="E29" s="10" t="s">
        <v>229</v>
      </c>
      <c r="F29" s="18">
        <v>40.810104004371802</v>
      </c>
      <c r="G29" s="10" t="s">
        <v>159</v>
      </c>
      <c r="H29" s="18">
        <v>34.942765034245198</v>
      </c>
      <c r="I29" s="10" t="s">
        <v>258</v>
      </c>
      <c r="J29" s="18">
        <v>27.7356970713248</v>
      </c>
      <c r="K29" s="10" t="s">
        <v>159</v>
      </c>
      <c r="L29" s="18">
        <v>12.1957355211922</v>
      </c>
      <c r="M29" s="10" t="s">
        <v>461</v>
      </c>
      <c r="N29" s="18">
        <v>12.628364242011299</v>
      </c>
      <c r="O29" s="10" t="s">
        <v>259</v>
      </c>
      <c r="P29" s="18">
        <v>43.954801439731902</v>
      </c>
      <c r="Q29" s="10" t="s">
        <v>159</v>
      </c>
      <c r="R29" s="18">
        <v>27.909239691962199</v>
      </c>
      <c r="S29" s="10" t="s">
        <v>178</v>
      </c>
    </row>
    <row r="30" spans="1:19" x14ac:dyDescent="0.2">
      <c r="A30" s="12" t="s">
        <v>199</v>
      </c>
      <c r="B30" s="18">
        <v>47.757036838990999</v>
      </c>
      <c r="C30" s="10" t="s">
        <v>159</v>
      </c>
      <c r="D30" s="18">
        <v>36.462782769686399</v>
      </c>
      <c r="E30" s="10" t="s">
        <v>260</v>
      </c>
      <c r="F30" s="18">
        <v>40.560588128734103</v>
      </c>
      <c r="G30" s="10" t="s">
        <v>159</v>
      </c>
      <c r="H30" s="18">
        <v>42.560542011472599</v>
      </c>
      <c r="I30" s="10" t="s">
        <v>159</v>
      </c>
      <c r="J30" s="18">
        <v>37.1542373225085</v>
      </c>
      <c r="K30" s="10" t="s">
        <v>159</v>
      </c>
      <c r="L30" s="18">
        <v>36.925848208919199</v>
      </c>
      <c r="M30" s="10" t="s">
        <v>261</v>
      </c>
      <c r="N30" s="18">
        <v>12.823601454918601</v>
      </c>
      <c r="O30" s="10" t="s">
        <v>262</v>
      </c>
      <c r="P30" s="18">
        <v>60.9097332011535</v>
      </c>
      <c r="Q30" s="10" t="s">
        <v>263</v>
      </c>
      <c r="R30" s="18">
        <v>34.447848263265001</v>
      </c>
      <c r="S30" s="10" t="s">
        <v>159</v>
      </c>
    </row>
    <row r="31" spans="1:19" x14ac:dyDescent="0.2">
      <c r="A31" s="12" t="s">
        <v>200</v>
      </c>
      <c r="B31" s="18">
        <v>54.293953098880003</v>
      </c>
      <c r="C31" s="10" t="s">
        <v>159</v>
      </c>
      <c r="D31" s="18">
        <v>42.540532759058898</v>
      </c>
      <c r="E31" s="10" t="s">
        <v>159</v>
      </c>
      <c r="F31" s="18">
        <v>94.109732615531101</v>
      </c>
      <c r="G31" s="10" t="s">
        <v>159</v>
      </c>
      <c r="H31" s="18">
        <v>42.115715304961697</v>
      </c>
      <c r="I31" s="10" t="s">
        <v>159</v>
      </c>
      <c r="J31" s="18">
        <v>36.882853045334798</v>
      </c>
      <c r="K31" s="10" t="s">
        <v>159</v>
      </c>
      <c r="L31" s="18">
        <v>35.987603610469698</v>
      </c>
      <c r="M31" s="10" t="s">
        <v>159</v>
      </c>
      <c r="N31" s="18">
        <v>53.352682324316703</v>
      </c>
      <c r="O31" s="10" t="s">
        <v>440</v>
      </c>
      <c r="P31" s="18">
        <v>60.1901943754633</v>
      </c>
      <c r="Q31" s="10" t="s">
        <v>159</v>
      </c>
      <c r="R31" s="18">
        <v>47.223889138394</v>
      </c>
      <c r="S31" s="10" t="s">
        <v>159</v>
      </c>
    </row>
    <row r="32" spans="1:19" x14ac:dyDescent="0.2">
      <c r="A32" s="15" t="s">
        <v>201</v>
      </c>
      <c r="B32" s="19">
        <v>61.4863442415203</v>
      </c>
      <c r="C32" s="14" t="s">
        <v>159</v>
      </c>
      <c r="D32" s="19">
        <v>58.405266976351399</v>
      </c>
      <c r="E32" s="14" t="s">
        <v>462</v>
      </c>
      <c r="F32" s="19">
        <v>105.72972802040699</v>
      </c>
      <c r="G32" s="14" t="s">
        <v>159</v>
      </c>
      <c r="H32" s="19">
        <v>56.575359978034101</v>
      </c>
      <c r="I32" s="14" t="s">
        <v>159</v>
      </c>
      <c r="J32" s="19">
        <v>57.056262801141102</v>
      </c>
      <c r="K32" s="14" t="s">
        <v>159</v>
      </c>
      <c r="L32" s="19">
        <v>33.0680675907983</v>
      </c>
      <c r="M32" s="14" t="s">
        <v>159</v>
      </c>
      <c r="N32" s="19">
        <v>47.980250631032099</v>
      </c>
      <c r="O32" s="14" t="s">
        <v>440</v>
      </c>
      <c r="P32" s="19">
        <v>58.204071464112502</v>
      </c>
      <c r="Q32" s="14" t="s">
        <v>159</v>
      </c>
      <c r="R32" s="19">
        <v>55.157994187404697</v>
      </c>
      <c r="S32" s="14" t="s">
        <v>159</v>
      </c>
    </row>
    <row r="34" spans="1:2" x14ac:dyDescent="0.2">
      <c r="A34" s="16" t="s">
        <v>202</v>
      </c>
      <c r="B34" s="16" t="s">
        <v>231</v>
      </c>
    </row>
    <row r="36" spans="1:2" x14ac:dyDescent="0.2">
      <c r="B36" s="16" t="s">
        <v>463</v>
      </c>
    </row>
    <row r="37" spans="1:2" x14ac:dyDescent="0.2">
      <c r="B37" s="16" t="s">
        <v>442</v>
      </c>
    </row>
    <row r="38" spans="1:2" x14ac:dyDescent="0.2">
      <c r="B38" s="16" t="s">
        <v>464</v>
      </c>
    </row>
    <row r="39" spans="1:2" x14ac:dyDescent="0.2">
      <c r="B39" s="16" t="s">
        <v>465</v>
      </c>
    </row>
    <row r="40" spans="1:2" x14ac:dyDescent="0.2">
      <c r="B40" s="16" t="s">
        <v>466</v>
      </c>
    </row>
    <row r="41" spans="1:2" x14ac:dyDescent="0.2">
      <c r="B41" s="16" t="s">
        <v>467</v>
      </c>
    </row>
    <row r="42" spans="1:2" x14ac:dyDescent="0.2">
      <c r="B42" s="16" t="s">
        <v>468</v>
      </c>
    </row>
    <row r="43" spans="1:2" x14ac:dyDescent="0.2">
      <c r="B43" s="16" t="s">
        <v>469</v>
      </c>
    </row>
    <row r="44" spans="1:2" x14ac:dyDescent="0.2">
      <c r="B44" s="16" t="s">
        <v>470</v>
      </c>
    </row>
    <row r="45" spans="1:2" x14ac:dyDescent="0.2">
      <c r="B45" s="16" t="s">
        <v>471</v>
      </c>
    </row>
    <row r="46" spans="1:2" x14ac:dyDescent="0.2">
      <c r="B46" s="16" t="s">
        <v>472</v>
      </c>
    </row>
    <row r="47" spans="1:2" x14ac:dyDescent="0.2">
      <c r="B47" s="16" t="s">
        <v>473</v>
      </c>
    </row>
    <row r="48" spans="1:2" x14ac:dyDescent="0.2">
      <c r="B48" s="16" t="s">
        <v>474</v>
      </c>
    </row>
    <row r="49" spans="1:2" x14ac:dyDescent="0.2">
      <c r="B49" s="16" t="s">
        <v>451</v>
      </c>
    </row>
    <row r="50" spans="1:2" x14ac:dyDescent="0.2">
      <c r="B50" s="16" t="s">
        <v>475</v>
      </c>
    </row>
    <row r="52" spans="1:2" x14ac:dyDescent="0.2">
      <c r="B52" s="16" t="s">
        <v>322</v>
      </c>
    </row>
    <row r="53" spans="1:2" x14ac:dyDescent="0.2">
      <c r="B53" s="16" t="s">
        <v>208</v>
      </c>
    </row>
    <row r="54" spans="1:2" x14ac:dyDescent="0.2">
      <c r="B54" s="16" t="s">
        <v>209</v>
      </c>
    </row>
    <row r="57" spans="1:2" x14ac:dyDescent="0.2">
      <c r="A57" s="17" t="str">
        <f>HYPERLINK("#'WAGERING 13'!A2", "&lt;&lt;&lt; Previous table")</f>
        <v>&lt;&lt;&lt; Previous table</v>
      </c>
    </row>
    <row r="58" spans="1:2" x14ac:dyDescent="0.2">
      <c r="A58" s="17" t="str">
        <f>HYPERLINK("#'WAGERING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Q5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HYPERLINK("#'INDEX'!B125", "Link to index")</f>
        <v>Link to index</v>
      </c>
    </row>
    <row r="2" spans="1:17" ht="15.75" customHeight="1" x14ac:dyDescent="0.2">
      <c r="A2" s="25" t="s">
        <v>479</v>
      </c>
      <c r="B2" s="24"/>
      <c r="C2" s="24"/>
      <c r="D2" s="24"/>
      <c r="E2" s="24"/>
      <c r="F2" s="24"/>
      <c r="G2" s="24"/>
      <c r="H2" s="24"/>
      <c r="I2" s="24"/>
      <c r="J2" s="24"/>
      <c r="K2" s="24"/>
      <c r="L2" s="24"/>
      <c r="M2" s="24"/>
      <c r="N2" s="24"/>
      <c r="O2" s="24"/>
      <c r="P2" s="24"/>
      <c r="Q2" s="24"/>
    </row>
    <row r="3" spans="1:17" ht="15.75" customHeight="1" x14ac:dyDescent="0.2">
      <c r="A3" s="25" t="s">
        <v>143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15.4030410331181</v>
      </c>
      <c r="C7" s="10" t="s">
        <v>159</v>
      </c>
      <c r="D7" s="18">
        <v>42.185666356286703</v>
      </c>
      <c r="E7" s="10" t="s">
        <v>159</v>
      </c>
      <c r="F7" s="18">
        <v>14.4100169779287</v>
      </c>
      <c r="G7" s="10" t="s">
        <v>159</v>
      </c>
      <c r="H7" s="18">
        <v>15.086471133659799</v>
      </c>
      <c r="I7" s="10" t="s">
        <v>178</v>
      </c>
      <c r="J7" s="18">
        <v>11.8835739808585</v>
      </c>
      <c r="K7" s="10" t="s">
        <v>178</v>
      </c>
      <c r="L7" s="18">
        <v>14.615663345362201</v>
      </c>
      <c r="M7" s="10" t="s">
        <v>159</v>
      </c>
      <c r="N7" s="18">
        <v>21.729456178494701</v>
      </c>
      <c r="O7" s="10" t="s">
        <v>159</v>
      </c>
      <c r="P7" s="18">
        <v>16.985664685513001</v>
      </c>
      <c r="Q7" s="10" t="s">
        <v>159</v>
      </c>
    </row>
    <row r="8" spans="1:17" x14ac:dyDescent="0.2">
      <c r="A8" s="12" t="s">
        <v>171</v>
      </c>
      <c r="B8" s="18">
        <v>11.483114491981199</v>
      </c>
      <c r="C8" s="10" t="s">
        <v>159</v>
      </c>
      <c r="D8" s="18">
        <v>13.3247987231336</v>
      </c>
      <c r="E8" s="10" t="s">
        <v>159</v>
      </c>
      <c r="F8" s="18">
        <v>16.200902717756598</v>
      </c>
      <c r="G8" s="10" t="s">
        <v>159</v>
      </c>
      <c r="H8" s="18">
        <v>13.2983143258522</v>
      </c>
      <c r="I8" s="10" t="s">
        <v>178</v>
      </c>
      <c r="J8" s="18">
        <v>10.098397907401701</v>
      </c>
      <c r="K8" s="10" t="s">
        <v>178</v>
      </c>
      <c r="L8" s="18">
        <v>11.970458442399901</v>
      </c>
      <c r="M8" s="10" t="s">
        <v>159</v>
      </c>
      <c r="N8" s="18">
        <v>23.166780034112801</v>
      </c>
      <c r="O8" s="10" t="s">
        <v>159</v>
      </c>
      <c r="P8" s="18">
        <v>18.722035861092099</v>
      </c>
      <c r="Q8" s="10" t="s">
        <v>159</v>
      </c>
    </row>
    <row r="9" spans="1:17" x14ac:dyDescent="0.2">
      <c r="A9" s="12" t="s">
        <v>172</v>
      </c>
      <c r="B9" s="18">
        <v>10.688330993475899</v>
      </c>
      <c r="C9" s="10" t="s">
        <v>178</v>
      </c>
      <c r="D9" s="18">
        <v>12.536162442858799</v>
      </c>
      <c r="E9" s="10" t="s">
        <v>159</v>
      </c>
      <c r="F9" s="18">
        <v>20.379580096239099</v>
      </c>
      <c r="G9" s="10" t="s">
        <v>159</v>
      </c>
      <c r="H9" s="18">
        <v>7.7999330954987096</v>
      </c>
      <c r="I9" s="10" t="s">
        <v>178</v>
      </c>
      <c r="J9" s="18">
        <v>9.4062851958453297</v>
      </c>
      <c r="K9" s="10" t="s">
        <v>178</v>
      </c>
      <c r="L9" s="18">
        <v>8.5807992617409994</v>
      </c>
      <c r="M9" s="10" t="s">
        <v>159</v>
      </c>
      <c r="N9" s="18">
        <v>23.541688496492</v>
      </c>
      <c r="O9" s="10" t="s">
        <v>159</v>
      </c>
      <c r="P9" s="18">
        <v>19.5194807677602</v>
      </c>
      <c r="Q9" s="10" t="s">
        <v>159</v>
      </c>
    </row>
    <row r="10" spans="1:17" x14ac:dyDescent="0.2">
      <c r="A10" s="12" t="s">
        <v>173</v>
      </c>
      <c r="B10" s="18">
        <v>8.10154397733187</v>
      </c>
      <c r="C10" s="10" t="s">
        <v>178</v>
      </c>
      <c r="D10" s="18">
        <v>11.9052768445605</v>
      </c>
      <c r="E10" s="10" t="s">
        <v>159</v>
      </c>
      <c r="F10" s="18">
        <v>24.313687223523299</v>
      </c>
      <c r="G10" s="10" t="s">
        <v>159</v>
      </c>
      <c r="H10" s="18">
        <v>5.1890685700386197</v>
      </c>
      <c r="I10" s="10" t="s">
        <v>178</v>
      </c>
      <c r="J10" s="18">
        <v>7.2196613593858796</v>
      </c>
      <c r="K10" s="10" t="s">
        <v>178</v>
      </c>
      <c r="L10" s="18">
        <v>1.0955883056207001</v>
      </c>
      <c r="M10" s="10" t="s">
        <v>178</v>
      </c>
      <c r="N10" s="18">
        <v>19.8496012467151</v>
      </c>
      <c r="O10" s="10" t="s">
        <v>159</v>
      </c>
      <c r="P10" s="18">
        <v>19.356722744673998</v>
      </c>
      <c r="Q10" s="10" t="s">
        <v>159</v>
      </c>
    </row>
    <row r="11" spans="1:17" x14ac:dyDescent="0.2">
      <c r="A11" s="12" t="s">
        <v>174</v>
      </c>
      <c r="B11" s="18">
        <v>8.3066008636644</v>
      </c>
      <c r="C11" s="10" t="s">
        <v>178</v>
      </c>
      <c r="D11" s="18">
        <v>11.765940880168399</v>
      </c>
      <c r="E11" s="10" t="s">
        <v>178</v>
      </c>
      <c r="F11" s="18">
        <v>22.5093638977918</v>
      </c>
      <c r="G11" s="10" t="s">
        <v>159</v>
      </c>
      <c r="H11" s="18">
        <v>4.8464931666232998</v>
      </c>
      <c r="I11" s="10" t="s">
        <v>178</v>
      </c>
      <c r="J11" s="18">
        <v>0.135164006261146</v>
      </c>
      <c r="K11" s="10" t="s">
        <v>178</v>
      </c>
      <c r="L11" s="18">
        <v>1.7221467730585999E-2</v>
      </c>
      <c r="M11" s="10" t="s">
        <v>178</v>
      </c>
      <c r="N11" s="18">
        <v>21.292043817496499</v>
      </c>
      <c r="O11" s="10" t="s">
        <v>178</v>
      </c>
      <c r="P11" s="18">
        <v>19.9297523434529</v>
      </c>
      <c r="Q11" s="10" t="s">
        <v>159</v>
      </c>
    </row>
    <row r="12" spans="1:17" x14ac:dyDescent="0.2">
      <c r="A12" s="12" t="s">
        <v>175</v>
      </c>
      <c r="B12" s="18">
        <v>6.3973694616136996</v>
      </c>
      <c r="C12" s="10" t="s">
        <v>178</v>
      </c>
      <c r="D12" s="18">
        <v>11.502567435146901</v>
      </c>
      <c r="E12" s="10" t="s">
        <v>159</v>
      </c>
      <c r="F12" s="18">
        <v>25.325075664163201</v>
      </c>
      <c r="G12" s="10" t="s">
        <v>159</v>
      </c>
      <c r="H12" s="18">
        <v>4.5713752161748902</v>
      </c>
      <c r="I12" s="10" t="s">
        <v>178</v>
      </c>
      <c r="J12" s="18">
        <v>2.6992787847133499</v>
      </c>
      <c r="K12" s="10" t="s">
        <v>178</v>
      </c>
      <c r="L12" s="18">
        <v>4.2588228613611202E-2</v>
      </c>
      <c r="M12" s="10" t="s">
        <v>178</v>
      </c>
      <c r="N12" s="18">
        <v>20.741766926722701</v>
      </c>
      <c r="O12" s="10" t="s">
        <v>178</v>
      </c>
      <c r="P12" s="18">
        <v>20.950345509246802</v>
      </c>
      <c r="Q12" s="10" t="s">
        <v>159</v>
      </c>
    </row>
    <row r="13" spans="1:17" x14ac:dyDescent="0.2">
      <c r="A13" s="12" t="s">
        <v>179</v>
      </c>
      <c r="B13" s="18">
        <v>11.0231879934561</v>
      </c>
      <c r="C13" s="10" t="s">
        <v>178</v>
      </c>
      <c r="D13" s="18">
        <v>11.436611757167</v>
      </c>
      <c r="E13" s="10" t="s">
        <v>159</v>
      </c>
      <c r="F13" s="18">
        <v>24.7118644067797</v>
      </c>
      <c r="G13" s="10" t="s">
        <v>159</v>
      </c>
      <c r="H13" s="18">
        <v>4.3418609969173598</v>
      </c>
      <c r="I13" s="10" t="s">
        <v>178</v>
      </c>
      <c r="J13" s="18">
        <v>2.42954671618388</v>
      </c>
      <c r="K13" s="10" t="s">
        <v>178</v>
      </c>
      <c r="L13" s="18">
        <v>4.18618037204678E-2</v>
      </c>
      <c r="M13" s="10" t="s">
        <v>178</v>
      </c>
      <c r="N13" s="18">
        <v>21.108975152115601</v>
      </c>
      <c r="O13" s="10" t="s">
        <v>178</v>
      </c>
      <c r="P13" s="18">
        <v>20.835691946990401</v>
      </c>
      <c r="Q13" s="10" t="s">
        <v>159</v>
      </c>
    </row>
    <row r="14" spans="1:17" x14ac:dyDescent="0.2">
      <c r="A14" s="12" t="s">
        <v>180</v>
      </c>
      <c r="B14" s="18">
        <v>14.104165922964301</v>
      </c>
      <c r="C14" s="10" t="s">
        <v>178</v>
      </c>
      <c r="D14" s="18">
        <v>10.855047514116499</v>
      </c>
      <c r="E14" s="10" t="s">
        <v>159</v>
      </c>
      <c r="F14" s="18">
        <v>24.734509390907501</v>
      </c>
      <c r="G14" s="10" t="s">
        <v>159</v>
      </c>
      <c r="H14" s="18">
        <v>4.1368932754964796</v>
      </c>
      <c r="I14" s="10" t="s">
        <v>178</v>
      </c>
      <c r="J14" s="18">
        <v>2.4740431817194501</v>
      </c>
      <c r="K14" s="10" t="s">
        <v>178</v>
      </c>
      <c r="L14" s="18">
        <v>3.8109756097561003E-2</v>
      </c>
      <c r="M14" s="10" t="s">
        <v>178</v>
      </c>
      <c r="N14" s="18">
        <v>21.8039411994502</v>
      </c>
      <c r="O14" s="10" t="s">
        <v>178</v>
      </c>
      <c r="P14" s="18">
        <v>19.8635272945411</v>
      </c>
      <c r="Q14" s="10" t="s">
        <v>159</v>
      </c>
    </row>
    <row r="15" spans="1:17" x14ac:dyDescent="0.2">
      <c r="A15" s="12" t="s">
        <v>181</v>
      </c>
      <c r="B15" s="18">
        <v>12.563923537070901</v>
      </c>
      <c r="C15" s="10" t="s">
        <v>178</v>
      </c>
      <c r="D15" s="18">
        <v>9.7584636555675495</v>
      </c>
      <c r="E15" s="10" t="s">
        <v>159</v>
      </c>
      <c r="F15" s="18">
        <v>22.297951397227699</v>
      </c>
      <c r="G15" s="10" t="s">
        <v>159</v>
      </c>
      <c r="H15" s="18">
        <v>4.1284581659934698</v>
      </c>
      <c r="I15" s="10" t="s">
        <v>178</v>
      </c>
      <c r="J15" s="18">
        <v>2.1396333302206898</v>
      </c>
      <c r="K15" s="10" t="s">
        <v>178</v>
      </c>
      <c r="L15" s="18">
        <v>3.8499834052439397E-2</v>
      </c>
      <c r="M15" s="10" t="s">
        <v>178</v>
      </c>
      <c r="N15" s="18">
        <v>8.6376271447348199</v>
      </c>
      <c r="O15" s="10" t="s">
        <v>178</v>
      </c>
      <c r="P15" s="18">
        <v>20.3068649384929</v>
      </c>
      <c r="Q15" s="10" t="s">
        <v>159</v>
      </c>
    </row>
    <row r="16" spans="1:17" x14ac:dyDescent="0.2">
      <c r="A16" s="12" t="s">
        <v>182</v>
      </c>
      <c r="B16" s="18">
        <v>13.462211175549999</v>
      </c>
      <c r="C16" s="10" t="s">
        <v>178</v>
      </c>
      <c r="D16" s="18">
        <v>9.2707481213093104</v>
      </c>
      <c r="E16" s="10" t="s">
        <v>159</v>
      </c>
      <c r="F16" s="18">
        <v>26.0778211346151</v>
      </c>
      <c r="G16" s="10" t="s">
        <v>159</v>
      </c>
      <c r="H16" s="18">
        <v>4.5496160716465797</v>
      </c>
      <c r="I16" s="10" t="s">
        <v>178</v>
      </c>
      <c r="J16" s="18">
        <v>2.1819980793295102</v>
      </c>
      <c r="K16" s="10" t="s">
        <v>178</v>
      </c>
      <c r="L16" s="18">
        <v>3.3041264868569203E-2</v>
      </c>
      <c r="M16" s="10" t="s">
        <v>178</v>
      </c>
      <c r="N16" s="18">
        <v>8.7687116032849204</v>
      </c>
      <c r="O16" s="10" t="s">
        <v>178</v>
      </c>
      <c r="P16" s="18">
        <v>18.911062200898201</v>
      </c>
      <c r="Q16" s="10" t="s">
        <v>159</v>
      </c>
    </row>
    <row r="17" spans="1:17" x14ac:dyDescent="0.2">
      <c r="A17" s="12" t="s">
        <v>183</v>
      </c>
      <c r="B17" s="18">
        <v>15.165836921420899</v>
      </c>
      <c r="C17" s="10" t="s">
        <v>178</v>
      </c>
      <c r="D17" s="18">
        <v>9.5928316618864802</v>
      </c>
      <c r="E17" s="10" t="s">
        <v>159</v>
      </c>
      <c r="F17" s="18">
        <v>28.248395448629299</v>
      </c>
      <c r="G17" s="10" t="s">
        <v>159</v>
      </c>
      <c r="H17" s="18">
        <v>4.24528742195261</v>
      </c>
      <c r="I17" s="10" t="s">
        <v>178</v>
      </c>
      <c r="J17" s="18">
        <v>2.2106216539804802</v>
      </c>
      <c r="K17" s="10" t="s">
        <v>178</v>
      </c>
      <c r="L17" s="18">
        <v>6.5685059255569298</v>
      </c>
      <c r="M17" s="10" t="s">
        <v>178</v>
      </c>
      <c r="N17" s="18">
        <v>8.6309110959612791</v>
      </c>
      <c r="O17" s="10" t="s">
        <v>178</v>
      </c>
      <c r="P17" s="18">
        <v>9.5631442132757503</v>
      </c>
      <c r="Q17" s="10" t="s">
        <v>159</v>
      </c>
    </row>
    <row r="18" spans="1:17" x14ac:dyDescent="0.2">
      <c r="A18" s="12" t="s">
        <v>185</v>
      </c>
      <c r="B18" s="18">
        <v>10.574884648958699</v>
      </c>
      <c r="C18" s="10" t="s">
        <v>178</v>
      </c>
      <c r="D18" s="18">
        <v>9.6061635515168007</v>
      </c>
      <c r="E18" s="10" t="s">
        <v>159</v>
      </c>
      <c r="F18" s="18">
        <v>29.835206414427901</v>
      </c>
      <c r="G18" s="10" t="s">
        <v>159</v>
      </c>
      <c r="H18" s="18">
        <v>4.3441241950152403</v>
      </c>
      <c r="I18" s="10" t="s">
        <v>178</v>
      </c>
      <c r="J18" s="18">
        <v>2.44144144144144</v>
      </c>
      <c r="K18" s="10" t="s">
        <v>178</v>
      </c>
      <c r="L18" s="18">
        <v>8.8431962554329608</v>
      </c>
      <c r="M18" s="10" t="s">
        <v>178</v>
      </c>
      <c r="N18" s="18">
        <v>8.6353553157295995</v>
      </c>
      <c r="O18" s="10" t="s">
        <v>178</v>
      </c>
      <c r="P18" s="18">
        <v>9.0430759459979697</v>
      </c>
      <c r="Q18" s="10" t="s">
        <v>159</v>
      </c>
    </row>
    <row r="19" spans="1:17" x14ac:dyDescent="0.2">
      <c r="A19" s="12" t="s">
        <v>186</v>
      </c>
      <c r="B19" s="18">
        <v>14.717387700978</v>
      </c>
      <c r="C19" s="10" t="s">
        <v>178</v>
      </c>
      <c r="D19" s="18">
        <v>11.7283599388863</v>
      </c>
      <c r="E19" s="10" t="s">
        <v>159</v>
      </c>
      <c r="F19" s="18">
        <v>26.511527708410501</v>
      </c>
      <c r="G19" s="10" t="s">
        <v>159</v>
      </c>
      <c r="H19" s="18">
        <v>4.3227974028162697</v>
      </c>
      <c r="I19" s="10" t="s">
        <v>178</v>
      </c>
      <c r="J19" s="18">
        <v>2.2786330771182701</v>
      </c>
      <c r="K19" s="10" t="s">
        <v>178</v>
      </c>
      <c r="L19" s="18">
        <v>7.4962067118886102</v>
      </c>
      <c r="M19" s="10" t="s">
        <v>178</v>
      </c>
      <c r="N19" s="18">
        <v>9.0182586523298198</v>
      </c>
      <c r="O19" s="10" t="s">
        <v>178</v>
      </c>
      <c r="P19" s="18">
        <v>8.8076472601120006</v>
      </c>
      <c r="Q19" s="10" t="s">
        <v>159</v>
      </c>
    </row>
    <row r="20" spans="1:17" x14ac:dyDescent="0.2">
      <c r="A20" s="12" t="s">
        <v>187</v>
      </c>
      <c r="B20" s="18">
        <v>3.0024004200735099</v>
      </c>
      <c r="C20" s="10" t="s">
        <v>178</v>
      </c>
      <c r="D20" s="18">
        <v>9.3122871559748504</v>
      </c>
      <c r="E20" s="10" t="s">
        <v>159</v>
      </c>
      <c r="F20" s="18">
        <v>18.386515770995199</v>
      </c>
      <c r="G20" s="10" t="s">
        <v>159</v>
      </c>
      <c r="H20" s="18">
        <v>4.2229762728149396</v>
      </c>
      <c r="I20" s="10" t="s">
        <v>178</v>
      </c>
      <c r="J20" s="18">
        <v>0.63187842532086103</v>
      </c>
      <c r="K20" s="10" t="s">
        <v>178</v>
      </c>
      <c r="L20" s="18">
        <v>2.92913009731924</v>
      </c>
      <c r="M20" s="10" t="s">
        <v>178</v>
      </c>
      <c r="N20" s="18">
        <v>8.7538591804579102</v>
      </c>
      <c r="O20" s="10" t="s">
        <v>178</v>
      </c>
      <c r="P20" s="18">
        <v>9.3632405865473594</v>
      </c>
      <c r="Q20" s="10" t="s">
        <v>159</v>
      </c>
    </row>
    <row r="21" spans="1:17" x14ac:dyDescent="0.2">
      <c r="A21" s="12" t="s">
        <v>188</v>
      </c>
      <c r="B21" s="18">
        <v>2.5400112973074802</v>
      </c>
      <c r="C21" s="10" t="s">
        <v>178</v>
      </c>
      <c r="D21" s="18">
        <v>8.9488941648277507</v>
      </c>
      <c r="E21" s="10" t="s">
        <v>159</v>
      </c>
      <c r="F21" s="18">
        <v>17.699301273491201</v>
      </c>
      <c r="G21" s="10" t="s">
        <v>159</v>
      </c>
      <c r="H21" s="18">
        <v>4.0884307935703399</v>
      </c>
      <c r="I21" s="10" t="s">
        <v>178</v>
      </c>
      <c r="J21" s="18">
        <v>0.41166087256893502</v>
      </c>
      <c r="K21" s="10" t="s">
        <v>178</v>
      </c>
      <c r="L21" s="18">
        <v>2.6517911535291501</v>
      </c>
      <c r="M21" s="10" t="s">
        <v>178</v>
      </c>
      <c r="N21" s="18">
        <v>8.2755064667078795</v>
      </c>
      <c r="O21" s="10" t="s">
        <v>178</v>
      </c>
      <c r="P21" s="18">
        <v>9.0921349594039995</v>
      </c>
      <c r="Q21" s="10" t="s">
        <v>159</v>
      </c>
    </row>
    <row r="22" spans="1:17" x14ac:dyDescent="0.2">
      <c r="A22" s="12" t="s">
        <v>189</v>
      </c>
      <c r="B22" s="18">
        <v>7.0119213227913901</v>
      </c>
      <c r="C22" s="10" t="s">
        <v>178</v>
      </c>
      <c r="D22" s="18">
        <v>8.4757599285811995</v>
      </c>
      <c r="E22" s="10" t="s">
        <v>159</v>
      </c>
      <c r="F22" s="18">
        <v>12.1565710661383</v>
      </c>
      <c r="G22" s="10" t="s">
        <v>159</v>
      </c>
      <c r="H22" s="18">
        <v>3.9422628631168801</v>
      </c>
      <c r="I22" s="10" t="s">
        <v>178</v>
      </c>
      <c r="J22" s="18">
        <v>0.28886256308725899</v>
      </c>
      <c r="K22" s="10" t="s">
        <v>178</v>
      </c>
      <c r="L22" s="18">
        <v>3.08310847005859</v>
      </c>
      <c r="M22" s="10" t="s">
        <v>178</v>
      </c>
      <c r="N22" s="18">
        <v>4.1315030342853403</v>
      </c>
      <c r="O22" s="10" t="s">
        <v>178</v>
      </c>
      <c r="P22" s="18">
        <v>9.57998530422622</v>
      </c>
      <c r="Q22" s="10" t="s">
        <v>159</v>
      </c>
    </row>
    <row r="23" spans="1:17" x14ac:dyDescent="0.2">
      <c r="A23" s="12" t="s">
        <v>190</v>
      </c>
      <c r="B23" s="18">
        <v>7.5959051331560303</v>
      </c>
      <c r="C23" s="10" t="s">
        <v>178</v>
      </c>
      <c r="D23" s="18">
        <v>8.1822176229837993</v>
      </c>
      <c r="E23" s="10" t="s">
        <v>159</v>
      </c>
      <c r="F23" s="18">
        <v>11.601926029427901</v>
      </c>
      <c r="G23" s="10" t="s">
        <v>159</v>
      </c>
      <c r="H23" s="18">
        <v>3.8241174923038201</v>
      </c>
      <c r="I23" s="10" t="s">
        <v>178</v>
      </c>
      <c r="J23" s="18">
        <v>0.15638424946038301</v>
      </c>
      <c r="K23" s="10" t="s">
        <v>178</v>
      </c>
      <c r="L23" s="18">
        <v>3.2276945472190199</v>
      </c>
      <c r="M23" s="10" t="s">
        <v>178</v>
      </c>
      <c r="N23" s="18">
        <v>3.44335880473791</v>
      </c>
      <c r="O23" s="10" t="s">
        <v>178</v>
      </c>
      <c r="P23" s="18">
        <v>9.6608436841295795</v>
      </c>
      <c r="Q23" s="10" t="s">
        <v>159</v>
      </c>
    </row>
    <row r="24" spans="1:17" x14ac:dyDescent="0.2">
      <c r="A24" s="12" t="s">
        <v>191</v>
      </c>
      <c r="B24" s="18">
        <v>8.0364856448275207E-3</v>
      </c>
      <c r="C24" s="10" t="s">
        <v>178</v>
      </c>
      <c r="D24" s="18">
        <v>7.7121855784006499</v>
      </c>
      <c r="E24" s="10" t="s">
        <v>159</v>
      </c>
      <c r="F24" s="18">
        <v>14.6158902159553</v>
      </c>
      <c r="G24" s="10" t="s">
        <v>159</v>
      </c>
      <c r="H24" s="18">
        <v>1.10891993406195</v>
      </c>
      <c r="I24" s="10" t="s">
        <v>178</v>
      </c>
      <c r="J24" s="18">
        <v>0.147859575349397</v>
      </c>
      <c r="K24" s="10" t="s">
        <v>178</v>
      </c>
      <c r="L24" s="18">
        <v>3.4289050352864501</v>
      </c>
      <c r="M24" s="10" t="s">
        <v>178</v>
      </c>
      <c r="N24" s="18">
        <v>3.2627800830360001</v>
      </c>
      <c r="O24" s="10" t="s">
        <v>178</v>
      </c>
      <c r="P24" s="18">
        <v>9.6938471345174104</v>
      </c>
      <c r="Q24" s="10" t="s">
        <v>159</v>
      </c>
    </row>
    <row r="25" spans="1:17" x14ac:dyDescent="0.2">
      <c r="A25" s="12" t="s">
        <v>193</v>
      </c>
      <c r="B25" s="18">
        <v>0</v>
      </c>
      <c r="C25" s="10" t="s">
        <v>176</v>
      </c>
      <c r="D25" s="18">
        <v>5.9613678986601304</v>
      </c>
      <c r="E25" s="10" t="s">
        <v>159</v>
      </c>
      <c r="F25" s="18">
        <v>8.4953761208384506</v>
      </c>
      <c r="G25" s="10" t="s">
        <v>159</v>
      </c>
      <c r="H25" s="18">
        <v>0.96226194525131303</v>
      </c>
      <c r="I25" s="10" t="s">
        <v>178</v>
      </c>
      <c r="J25" s="18">
        <v>0.115544701356337</v>
      </c>
      <c r="K25" s="10" t="s">
        <v>178</v>
      </c>
      <c r="L25" s="18">
        <v>3.4608464495445501</v>
      </c>
      <c r="M25" s="10" t="s">
        <v>178</v>
      </c>
      <c r="N25" s="18">
        <v>2.9690594567452901</v>
      </c>
      <c r="O25" s="10" t="s">
        <v>178</v>
      </c>
      <c r="P25" s="18">
        <v>10.7734629079737</v>
      </c>
      <c r="Q25" s="10" t="s">
        <v>159</v>
      </c>
    </row>
    <row r="26" spans="1:17" x14ac:dyDescent="0.2">
      <c r="A26" s="12" t="s">
        <v>194</v>
      </c>
      <c r="B26" s="18">
        <v>0</v>
      </c>
      <c r="C26" s="10" t="s">
        <v>176</v>
      </c>
      <c r="D26" s="18">
        <v>4.7825482037900402</v>
      </c>
      <c r="E26" s="10" t="s">
        <v>159</v>
      </c>
      <c r="F26" s="18">
        <v>8.4198621014145303</v>
      </c>
      <c r="G26" s="10" t="s">
        <v>159</v>
      </c>
      <c r="H26" s="18">
        <v>0.89671507443318899</v>
      </c>
      <c r="I26" s="10" t="s">
        <v>178</v>
      </c>
      <c r="J26" s="18">
        <v>0.14310310131252399</v>
      </c>
      <c r="K26" s="10" t="s">
        <v>178</v>
      </c>
      <c r="L26" s="18">
        <v>0.92041215940723098</v>
      </c>
      <c r="M26" s="10" t="s">
        <v>178</v>
      </c>
      <c r="N26" s="18">
        <v>3.0106415491712899</v>
      </c>
      <c r="O26" s="10" t="s">
        <v>178</v>
      </c>
      <c r="P26" s="18">
        <v>10.955704484554399</v>
      </c>
      <c r="Q26" s="10" t="s">
        <v>159</v>
      </c>
    </row>
    <row r="27" spans="1:17" x14ac:dyDescent="0.2">
      <c r="A27" s="12" t="s">
        <v>196</v>
      </c>
      <c r="B27" s="18">
        <v>0</v>
      </c>
      <c r="C27" s="10" t="s">
        <v>176</v>
      </c>
      <c r="D27" s="18">
        <v>4.6851464515946297</v>
      </c>
      <c r="E27" s="10" t="s">
        <v>159</v>
      </c>
      <c r="F27" s="18">
        <v>8.5701565630333203</v>
      </c>
      <c r="G27" s="10" t="s">
        <v>459</v>
      </c>
      <c r="H27" s="18">
        <v>0.82051184054548998</v>
      </c>
      <c r="I27" s="10" t="s">
        <v>178</v>
      </c>
      <c r="J27" s="18">
        <v>8.2391318718758395</v>
      </c>
      <c r="K27" s="10" t="s">
        <v>177</v>
      </c>
      <c r="L27" s="18">
        <v>0</v>
      </c>
      <c r="M27" s="10" t="s">
        <v>176</v>
      </c>
      <c r="N27" s="18">
        <v>2.8952867905756601</v>
      </c>
      <c r="O27" s="10" t="s">
        <v>178</v>
      </c>
      <c r="P27" s="18">
        <v>11.562372917235299</v>
      </c>
      <c r="Q27" s="10" t="s">
        <v>159</v>
      </c>
    </row>
    <row r="28" spans="1:17" x14ac:dyDescent="0.2">
      <c r="A28" s="12" t="s">
        <v>197</v>
      </c>
      <c r="B28" s="18">
        <v>0</v>
      </c>
      <c r="C28" s="10" t="s">
        <v>176</v>
      </c>
      <c r="D28" s="18">
        <v>3.7674654118527302</v>
      </c>
      <c r="E28" s="10" t="s">
        <v>159</v>
      </c>
      <c r="F28" s="18">
        <v>7.9524452289481902</v>
      </c>
      <c r="G28" s="10" t="s">
        <v>159</v>
      </c>
      <c r="H28" s="18">
        <v>0</v>
      </c>
      <c r="I28" s="10" t="s">
        <v>192</v>
      </c>
      <c r="J28" s="18">
        <v>8.59355550457148</v>
      </c>
      <c r="K28" s="10" t="s">
        <v>159</v>
      </c>
      <c r="L28" s="18">
        <v>0</v>
      </c>
      <c r="M28" s="10" t="s">
        <v>176</v>
      </c>
      <c r="N28" s="18">
        <v>3.0192820988504199</v>
      </c>
      <c r="O28" s="10" t="s">
        <v>460</v>
      </c>
      <c r="P28" s="18">
        <v>10.9221226021685</v>
      </c>
      <c r="Q28" s="10" t="s">
        <v>228</v>
      </c>
    </row>
    <row r="29" spans="1:17" x14ac:dyDescent="0.2">
      <c r="A29" s="12" t="s">
        <v>198</v>
      </c>
      <c r="B29" s="18">
        <v>20.627536908653301</v>
      </c>
      <c r="C29" s="10" t="s">
        <v>159</v>
      </c>
      <c r="D29" s="18">
        <v>7.7310296760347104</v>
      </c>
      <c r="E29" s="10" t="s">
        <v>229</v>
      </c>
      <c r="F29" s="18">
        <v>8.8378223648297798</v>
      </c>
      <c r="G29" s="10" t="s">
        <v>159</v>
      </c>
      <c r="H29" s="18">
        <v>10.289531359104799</v>
      </c>
      <c r="I29" s="10" t="s">
        <v>258</v>
      </c>
      <c r="J29" s="18">
        <v>10.157080429904299</v>
      </c>
      <c r="K29" s="10" t="s">
        <v>159</v>
      </c>
      <c r="L29" s="18">
        <v>5.6377619443036604</v>
      </c>
      <c r="M29" s="10" t="s">
        <v>461</v>
      </c>
      <c r="N29" s="18">
        <v>3.8890105462145401</v>
      </c>
      <c r="O29" s="10" t="s">
        <v>259</v>
      </c>
      <c r="P29" s="18">
        <v>19.4275495417779</v>
      </c>
      <c r="Q29" s="10" t="s">
        <v>159</v>
      </c>
    </row>
    <row r="30" spans="1:17" x14ac:dyDescent="0.2">
      <c r="A30" s="12" t="s">
        <v>199</v>
      </c>
      <c r="B30" s="18">
        <v>22.0564949890538</v>
      </c>
      <c r="C30" s="10" t="s">
        <v>159</v>
      </c>
      <c r="D30" s="18">
        <v>7.9684569206817697</v>
      </c>
      <c r="E30" s="10" t="s">
        <v>260</v>
      </c>
      <c r="F30" s="18">
        <v>6.8066742801701903</v>
      </c>
      <c r="G30" s="10" t="s">
        <v>159</v>
      </c>
      <c r="H30" s="18">
        <v>9.1920179003340099</v>
      </c>
      <c r="I30" s="10" t="s">
        <v>159</v>
      </c>
      <c r="J30" s="18">
        <v>10.382118836060499</v>
      </c>
      <c r="K30" s="10" t="s">
        <v>159</v>
      </c>
      <c r="L30" s="18">
        <v>13.745119455459999</v>
      </c>
      <c r="M30" s="10" t="s">
        <v>261</v>
      </c>
      <c r="N30" s="18">
        <v>4.6374003663819101</v>
      </c>
      <c r="O30" s="10" t="s">
        <v>262</v>
      </c>
      <c r="P30" s="18">
        <v>23.810702955275399</v>
      </c>
      <c r="Q30" s="10" t="s">
        <v>263</v>
      </c>
    </row>
    <row r="31" spans="1:17" x14ac:dyDescent="0.2">
      <c r="A31" s="12" t="s">
        <v>200</v>
      </c>
      <c r="B31" s="18">
        <v>25.000953045615301</v>
      </c>
      <c r="C31" s="10" t="s">
        <v>159</v>
      </c>
      <c r="D31" s="18">
        <v>9.4957354076414795</v>
      </c>
      <c r="E31" s="10" t="s">
        <v>159</v>
      </c>
      <c r="F31" s="18">
        <v>16.795994738505801</v>
      </c>
      <c r="G31" s="10" t="s">
        <v>159</v>
      </c>
      <c r="H31" s="18">
        <v>9.6122988054851408</v>
      </c>
      <c r="I31" s="10" t="s">
        <v>159</v>
      </c>
      <c r="J31" s="18">
        <v>9.3500629624726894</v>
      </c>
      <c r="K31" s="10" t="s">
        <v>159</v>
      </c>
      <c r="L31" s="18">
        <v>13.865518823629101</v>
      </c>
      <c r="M31" s="10" t="s">
        <v>159</v>
      </c>
      <c r="N31" s="18">
        <v>13.9580853363919</v>
      </c>
      <c r="O31" s="10" t="s">
        <v>440</v>
      </c>
      <c r="P31" s="18">
        <v>24.4056521226161</v>
      </c>
      <c r="Q31" s="10" t="s">
        <v>159</v>
      </c>
    </row>
    <row r="32" spans="1:17" x14ac:dyDescent="0.2">
      <c r="A32" s="15" t="s">
        <v>201</v>
      </c>
      <c r="B32" s="19">
        <v>26.241864249848501</v>
      </c>
      <c r="C32" s="14" t="s">
        <v>159</v>
      </c>
      <c r="D32" s="19">
        <v>11.2340498232165</v>
      </c>
      <c r="E32" s="14" t="s">
        <v>462</v>
      </c>
      <c r="F32" s="19">
        <v>18.423856143122201</v>
      </c>
      <c r="G32" s="14" t="s">
        <v>159</v>
      </c>
      <c r="H32" s="19">
        <v>12.239691195826</v>
      </c>
      <c r="I32" s="14" t="s">
        <v>159</v>
      </c>
      <c r="J32" s="19">
        <v>13.4508667548787</v>
      </c>
      <c r="K32" s="14" t="s">
        <v>159</v>
      </c>
      <c r="L32" s="19">
        <v>13.302763547072001</v>
      </c>
      <c r="M32" s="14" t="s">
        <v>159</v>
      </c>
      <c r="N32" s="19">
        <v>11.128449036883</v>
      </c>
      <c r="O32" s="14" t="s">
        <v>440</v>
      </c>
      <c r="P32" s="19">
        <v>23.845606865408399</v>
      </c>
      <c r="Q32" s="14" t="s">
        <v>159</v>
      </c>
    </row>
    <row r="34" spans="1:2" x14ac:dyDescent="0.2">
      <c r="A34" s="16" t="s">
        <v>202</v>
      </c>
      <c r="B34" s="16" t="s">
        <v>231</v>
      </c>
    </row>
    <row r="36" spans="1:2" x14ac:dyDescent="0.2">
      <c r="B36" s="16" t="s">
        <v>463</v>
      </c>
    </row>
    <row r="37" spans="1:2" x14ac:dyDescent="0.2">
      <c r="B37" s="16" t="s">
        <v>442</v>
      </c>
    </row>
    <row r="38" spans="1:2" x14ac:dyDescent="0.2">
      <c r="B38" s="16" t="s">
        <v>464</v>
      </c>
    </row>
    <row r="39" spans="1:2" x14ac:dyDescent="0.2">
      <c r="B39" s="16" t="s">
        <v>465</v>
      </c>
    </row>
    <row r="40" spans="1:2" x14ac:dyDescent="0.2">
      <c r="B40" s="16" t="s">
        <v>466</v>
      </c>
    </row>
    <row r="41" spans="1:2" x14ac:dyDescent="0.2">
      <c r="B41" s="16" t="s">
        <v>467</v>
      </c>
    </row>
    <row r="42" spans="1:2" x14ac:dyDescent="0.2">
      <c r="B42" s="16" t="s">
        <v>468</v>
      </c>
    </row>
    <row r="43" spans="1:2" x14ac:dyDescent="0.2">
      <c r="B43" s="16" t="s">
        <v>469</v>
      </c>
    </row>
    <row r="44" spans="1:2" x14ac:dyDescent="0.2">
      <c r="B44" s="16" t="s">
        <v>470</v>
      </c>
    </row>
    <row r="45" spans="1:2" x14ac:dyDescent="0.2">
      <c r="B45" s="16" t="s">
        <v>471</v>
      </c>
    </row>
    <row r="46" spans="1:2" x14ac:dyDescent="0.2">
      <c r="B46" s="16" t="s">
        <v>472</v>
      </c>
    </row>
    <row r="47" spans="1:2" x14ac:dyDescent="0.2">
      <c r="B47" s="16" t="s">
        <v>473</v>
      </c>
    </row>
    <row r="48" spans="1:2" x14ac:dyDescent="0.2">
      <c r="B48" s="16" t="s">
        <v>474</v>
      </c>
    </row>
    <row r="49" spans="1:2" x14ac:dyDescent="0.2">
      <c r="B49" s="16" t="s">
        <v>451</v>
      </c>
    </row>
    <row r="50" spans="1:2" x14ac:dyDescent="0.2">
      <c r="B50" s="16" t="s">
        <v>475</v>
      </c>
    </row>
    <row r="52" spans="1:2" x14ac:dyDescent="0.2">
      <c r="B52" s="16" t="s">
        <v>322</v>
      </c>
    </row>
    <row r="53" spans="1:2" x14ac:dyDescent="0.2">
      <c r="B53" s="16" t="s">
        <v>208</v>
      </c>
    </row>
    <row r="54" spans="1:2" x14ac:dyDescent="0.2">
      <c r="B54" s="16" t="s">
        <v>209</v>
      </c>
    </row>
    <row r="57" spans="1:2" x14ac:dyDescent="0.2">
      <c r="A57" s="17" t="str">
        <f>HYPERLINK("#'WAGERING 14'!A2", "&lt;&lt;&lt; Previous table")</f>
        <v>&lt;&lt;&lt; Previous table</v>
      </c>
    </row>
    <row r="58" spans="1:2" x14ac:dyDescent="0.2">
      <c r="A58" s="17" t="str">
        <f>HYPERLINK("#'TOTAL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HYPERLINK("#'INDEX'!B126", "Link to index")</f>
        <v>Link to index</v>
      </c>
    </row>
    <row r="2" spans="1:19" ht="15.75" customHeight="1" x14ac:dyDescent="0.2">
      <c r="A2" s="25" t="s">
        <v>480</v>
      </c>
      <c r="B2" s="24"/>
      <c r="C2" s="24"/>
      <c r="D2" s="24"/>
      <c r="E2" s="24"/>
      <c r="F2" s="24"/>
      <c r="G2" s="24"/>
      <c r="H2" s="24"/>
      <c r="I2" s="24"/>
      <c r="J2" s="24"/>
      <c r="K2" s="24"/>
      <c r="L2" s="24"/>
      <c r="M2" s="24"/>
      <c r="N2" s="24"/>
      <c r="O2" s="24"/>
      <c r="P2" s="24"/>
      <c r="Q2" s="24"/>
      <c r="R2" s="24"/>
      <c r="S2" s="24"/>
    </row>
    <row r="3" spans="1:19" ht="15.75" customHeight="1" x14ac:dyDescent="0.2">
      <c r="A3" s="25" t="s">
        <v>144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1590.912</v>
      </c>
      <c r="C7" s="10" t="s">
        <v>159</v>
      </c>
      <c r="D7" s="9">
        <v>39113.644068750902</v>
      </c>
      <c r="E7" s="10" t="s">
        <v>159</v>
      </c>
      <c r="F7" s="9">
        <v>1039.2449999999999</v>
      </c>
      <c r="G7" s="10" t="s">
        <v>159</v>
      </c>
      <c r="H7" s="9">
        <v>11305.971</v>
      </c>
      <c r="I7" s="10" t="s">
        <v>178</v>
      </c>
      <c r="J7" s="9">
        <v>4632.777</v>
      </c>
      <c r="K7" s="10" t="s">
        <v>178</v>
      </c>
      <c r="L7" s="9">
        <v>1534.5619999999999</v>
      </c>
      <c r="M7" s="10" t="s">
        <v>159</v>
      </c>
      <c r="N7" s="9">
        <v>34936.283000000003</v>
      </c>
      <c r="O7" s="10" t="s">
        <v>178</v>
      </c>
      <c r="P7" s="9">
        <v>3167.7660000000001</v>
      </c>
      <c r="Q7" s="10" t="s">
        <v>159</v>
      </c>
      <c r="R7" s="9">
        <v>97321.160068750905</v>
      </c>
      <c r="S7" s="10" t="s">
        <v>178</v>
      </c>
    </row>
    <row r="8" spans="1:19" x14ac:dyDescent="0.2">
      <c r="A8" s="12" t="s">
        <v>171</v>
      </c>
      <c r="B8" s="9">
        <v>1798.123</v>
      </c>
      <c r="C8" s="10" t="s">
        <v>159</v>
      </c>
      <c r="D8" s="9">
        <v>43339.348592282702</v>
      </c>
      <c r="E8" s="10" t="s">
        <v>159</v>
      </c>
      <c r="F8" s="9">
        <v>1197.1369999999999</v>
      </c>
      <c r="G8" s="10" t="s">
        <v>159</v>
      </c>
      <c r="H8" s="9">
        <v>13263.544</v>
      </c>
      <c r="I8" s="10" t="s">
        <v>178</v>
      </c>
      <c r="J8" s="9">
        <v>5106.7340000000004</v>
      </c>
      <c r="K8" s="10" t="s">
        <v>178</v>
      </c>
      <c r="L8" s="9">
        <v>1718.181</v>
      </c>
      <c r="M8" s="10" t="s">
        <v>159</v>
      </c>
      <c r="N8" s="9">
        <v>33549.726999999999</v>
      </c>
      <c r="O8" s="10" t="s">
        <v>178</v>
      </c>
      <c r="P8" s="9">
        <v>2900.422</v>
      </c>
      <c r="Q8" s="10" t="s">
        <v>159</v>
      </c>
      <c r="R8" s="9">
        <v>102873.216592283</v>
      </c>
      <c r="S8" s="10" t="s">
        <v>178</v>
      </c>
    </row>
    <row r="9" spans="1:19" x14ac:dyDescent="0.2">
      <c r="A9" s="12" t="s">
        <v>172</v>
      </c>
      <c r="B9" s="9">
        <v>2011.8530000000001</v>
      </c>
      <c r="C9" s="10" t="s">
        <v>178</v>
      </c>
      <c r="D9" s="9">
        <v>47728.561599304303</v>
      </c>
      <c r="E9" s="10" t="s">
        <v>159</v>
      </c>
      <c r="F9" s="9">
        <v>1449.7550000000001</v>
      </c>
      <c r="G9" s="10" t="s">
        <v>159</v>
      </c>
      <c r="H9" s="9">
        <v>14971.11</v>
      </c>
      <c r="I9" s="10" t="s">
        <v>178</v>
      </c>
      <c r="J9" s="9">
        <v>5504.826</v>
      </c>
      <c r="K9" s="10" t="s">
        <v>178</v>
      </c>
      <c r="L9" s="9">
        <v>1864.1094501</v>
      </c>
      <c r="M9" s="10" t="s">
        <v>159</v>
      </c>
      <c r="N9" s="9">
        <v>36956.330999999998</v>
      </c>
      <c r="O9" s="10" t="s">
        <v>178</v>
      </c>
      <c r="P9" s="9">
        <v>2936.9470000000001</v>
      </c>
      <c r="Q9" s="10" t="s">
        <v>159</v>
      </c>
      <c r="R9" s="9">
        <v>113423.493049404</v>
      </c>
      <c r="S9" s="10" t="s">
        <v>178</v>
      </c>
    </row>
    <row r="10" spans="1:19" x14ac:dyDescent="0.2">
      <c r="A10" s="12" t="s">
        <v>173</v>
      </c>
      <c r="B10" s="9">
        <v>2307.0120000000002</v>
      </c>
      <c r="C10" s="10" t="s">
        <v>178</v>
      </c>
      <c r="D10" s="9">
        <v>48183.134897680902</v>
      </c>
      <c r="E10" s="10" t="s">
        <v>178</v>
      </c>
      <c r="F10" s="9">
        <v>1905.646</v>
      </c>
      <c r="G10" s="10" t="s">
        <v>159</v>
      </c>
      <c r="H10" s="9">
        <v>15893.628000000001</v>
      </c>
      <c r="I10" s="10" t="s">
        <v>178</v>
      </c>
      <c r="J10" s="9">
        <v>6091.2179999999998</v>
      </c>
      <c r="K10" s="10" t="s">
        <v>178</v>
      </c>
      <c r="L10" s="9">
        <v>2093.7269999999999</v>
      </c>
      <c r="M10" s="10" t="s">
        <v>159</v>
      </c>
      <c r="N10" s="9">
        <v>38376.072999999997</v>
      </c>
      <c r="O10" s="10" t="s">
        <v>178</v>
      </c>
      <c r="P10" s="9">
        <v>2925.98</v>
      </c>
      <c r="Q10" s="10" t="s">
        <v>159</v>
      </c>
      <c r="R10" s="9">
        <v>117776.418897681</v>
      </c>
      <c r="S10" s="10" t="s">
        <v>178</v>
      </c>
    </row>
    <row r="11" spans="1:19" x14ac:dyDescent="0.2">
      <c r="A11" s="12" t="s">
        <v>174</v>
      </c>
      <c r="B11" s="9">
        <v>2632.2350000000001</v>
      </c>
      <c r="C11" s="10" t="s">
        <v>178</v>
      </c>
      <c r="D11" s="9">
        <v>52083.432000000001</v>
      </c>
      <c r="E11" s="10" t="s">
        <v>178</v>
      </c>
      <c r="F11" s="9">
        <v>2544.21649953</v>
      </c>
      <c r="G11" s="10" t="s">
        <v>178</v>
      </c>
      <c r="H11" s="9">
        <v>16766.8</v>
      </c>
      <c r="I11" s="10" t="s">
        <v>178</v>
      </c>
      <c r="J11" s="9">
        <v>6749.4520000000002</v>
      </c>
      <c r="K11" s="10" t="s">
        <v>178</v>
      </c>
      <c r="L11" s="9">
        <v>2163.2012</v>
      </c>
      <c r="M11" s="10" t="s">
        <v>178</v>
      </c>
      <c r="N11" s="9">
        <v>38304.790999999997</v>
      </c>
      <c r="O11" s="10" t="s">
        <v>178</v>
      </c>
      <c r="P11" s="9">
        <v>2984.0430000000001</v>
      </c>
      <c r="Q11" s="10" t="s">
        <v>159</v>
      </c>
      <c r="R11" s="9">
        <v>124228.17069953</v>
      </c>
      <c r="S11" s="10" t="s">
        <v>178</v>
      </c>
    </row>
    <row r="12" spans="1:19" x14ac:dyDescent="0.2">
      <c r="A12" s="12" t="s">
        <v>175</v>
      </c>
      <c r="B12" s="9">
        <v>2895.59</v>
      </c>
      <c r="C12" s="10" t="s">
        <v>178</v>
      </c>
      <c r="D12" s="9">
        <v>54528.752</v>
      </c>
      <c r="E12" s="10" t="s">
        <v>178</v>
      </c>
      <c r="F12" s="9">
        <v>3159.0320000000002</v>
      </c>
      <c r="G12" s="10" t="s">
        <v>178</v>
      </c>
      <c r="H12" s="9">
        <v>18457.469000000001</v>
      </c>
      <c r="I12" s="10" t="s">
        <v>178</v>
      </c>
      <c r="J12" s="9">
        <v>7399.3710000000001</v>
      </c>
      <c r="K12" s="10" t="s">
        <v>178</v>
      </c>
      <c r="L12" s="9">
        <v>2302.4250000000002</v>
      </c>
      <c r="M12" s="10" t="s">
        <v>178</v>
      </c>
      <c r="N12" s="9">
        <v>36264.764000000003</v>
      </c>
      <c r="O12" s="10" t="s">
        <v>178</v>
      </c>
      <c r="P12" s="9">
        <v>2910.5070000000001</v>
      </c>
      <c r="Q12" s="10" t="s">
        <v>159</v>
      </c>
      <c r="R12" s="9">
        <v>127917.91</v>
      </c>
      <c r="S12" s="10" t="s">
        <v>178</v>
      </c>
    </row>
    <row r="13" spans="1:19" x14ac:dyDescent="0.2">
      <c r="A13" s="12" t="s">
        <v>179</v>
      </c>
      <c r="B13" s="9">
        <v>2662.5630000000001</v>
      </c>
      <c r="C13" s="10" t="s">
        <v>178</v>
      </c>
      <c r="D13" s="9">
        <v>57480.201000000001</v>
      </c>
      <c r="E13" s="10" t="s">
        <v>178</v>
      </c>
      <c r="F13" s="9">
        <v>3440.5140000000001</v>
      </c>
      <c r="G13" s="10" t="s">
        <v>178</v>
      </c>
      <c r="H13" s="9">
        <v>21018.249</v>
      </c>
      <c r="I13" s="10" t="s">
        <v>178</v>
      </c>
      <c r="J13" s="9">
        <v>8166.0468380000002</v>
      </c>
      <c r="K13" s="10" t="s">
        <v>178</v>
      </c>
      <c r="L13" s="9">
        <v>2442.7489999999998</v>
      </c>
      <c r="M13" s="10" t="s">
        <v>178</v>
      </c>
      <c r="N13" s="9">
        <v>35894.199000000001</v>
      </c>
      <c r="O13" s="10" t="s">
        <v>178</v>
      </c>
      <c r="P13" s="9">
        <v>3164.49</v>
      </c>
      <c r="Q13" s="10" t="s">
        <v>159</v>
      </c>
      <c r="R13" s="9">
        <v>134269.01183800001</v>
      </c>
      <c r="S13" s="10" t="s">
        <v>178</v>
      </c>
    </row>
    <row r="14" spans="1:19" x14ac:dyDescent="0.2">
      <c r="A14" s="12" t="s">
        <v>180</v>
      </c>
      <c r="B14" s="9">
        <v>2613.5129999999999</v>
      </c>
      <c r="C14" s="10" t="s">
        <v>178</v>
      </c>
      <c r="D14" s="9">
        <v>61240.472000000002</v>
      </c>
      <c r="E14" s="10" t="s">
        <v>178</v>
      </c>
      <c r="F14" s="9">
        <v>4047.9859999999999</v>
      </c>
      <c r="G14" s="10" t="s">
        <v>178</v>
      </c>
      <c r="H14" s="9">
        <v>23211.4</v>
      </c>
      <c r="I14" s="10" t="s">
        <v>178</v>
      </c>
      <c r="J14" s="9">
        <v>8713.1229999999996</v>
      </c>
      <c r="K14" s="10" t="s">
        <v>178</v>
      </c>
      <c r="L14" s="9">
        <v>2556.136</v>
      </c>
      <c r="M14" s="10" t="s">
        <v>178</v>
      </c>
      <c r="N14" s="9">
        <v>36847.548000000003</v>
      </c>
      <c r="O14" s="10" t="s">
        <v>178</v>
      </c>
      <c r="P14" s="9">
        <v>3441.7379999999998</v>
      </c>
      <c r="Q14" s="10" t="s">
        <v>159</v>
      </c>
      <c r="R14" s="9">
        <v>142671.916</v>
      </c>
      <c r="S14" s="10" t="s">
        <v>178</v>
      </c>
    </row>
    <row r="15" spans="1:19" x14ac:dyDescent="0.2">
      <c r="A15" s="12" t="s">
        <v>181</v>
      </c>
      <c r="B15" s="9">
        <v>2666.83</v>
      </c>
      <c r="C15" s="10" t="s">
        <v>178</v>
      </c>
      <c r="D15" s="9">
        <v>63753.063000000002</v>
      </c>
      <c r="E15" s="10" t="s">
        <v>178</v>
      </c>
      <c r="F15" s="9">
        <v>4542.4213600000003</v>
      </c>
      <c r="G15" s="10" t="s">
        <v>178</v>
      </c>
      <c r="H15" s="9">
        <v>24650.469705700001</v>
      </c>
      <c r="I15" s="10" t="s">
        <v>178</v>
      </c>
      <c r="J15" s="9">
        <v>9007.4699999999993</v>
      </c>
      <c r="K15" s="10" t="s">
        <v>178</v>
      </c>
      <c r="L15" s="9">
        <v>2404.8308200000001</v>
      </c>
      <c r="M15" s="10" t="s">
        <v>178</v>
      </c>
      <c r="N15" s="9">
        <v>37699.216999999997</v>
      </c>
      <c r="O15" s="10" t="s">
        <v>178</v>
      </c>
      <c r="P15" s="9">
        <v>3744.39</v>
      </c>
      <c r="Q15" s="10" t="s">
        <v>159</v>
      </c>
      <c r="R15" s="9">
        <v>148468.69188570001</v>
      </c>
      <c r="S15" s="10" t="s">
        <v>178</v>
      </c>
    </row>
    <row r="16" spans="1:19" x14ac:dyDescent="0.2">
      <c r="A16" s="12" t="s">
        <v>182</v>
      </c>
      <c r="B16" s="9">
        <v>2565.0419999999999</v>
      </c>
      <c r="C16" s="10" t="s">
        <v>178</v>
      </c>
      <c r="D16" s="9">
        <v>67339.642000000007</v>
      </c>
      <c r="E16" s="10" t="s">
        <v>178</v>
      </c>
      <c r="F16" s="9">
        <v>5590.2489999999998</v>
      </c>
      <c r="G16" s="10" t="s">
        <v>178</v>
      </c>
      <c r="H16" s="9">
        <v>24049.715419200002</v>
      </c>
      <c r="I16" s="10" t="s">
        <v>178</v>
      </c>
      <c r="J16" s="9">
        <v>9775.6450000000004</v>
      </c>
      <c r="K16" s="10" t="s">
        <v>178</v>
      </c>
      <c r="L16" s="9">
        <v>466.39600000000002</v>
      </c>
      <c r="M16" s="10" t="s">
        <v>178</v>
      </c>
      <c r="N16" s="9">
        <v>39003.894</v>
      </c>
      <c r="O16" s="10" t="s">
        <v>178</v>
      </c>
      <c r="P16" s="9">
        <v>4470.6729999999998</v>
      </c>
      <c r="Q16" s="10" t="s">
        <v>159</v>
      </c>
      <c r="R16" s="9">
        <v>153261.25641920001</v>
      </c>
      <c r="S16" s="10" t="s">
        <v>178</v>
      </c>
    </row>
    <row r="17" spans="1:19" x14ac:dyDescent="0.2">
      <c r="A17" s="12" t="s">
        <v>183</v>
      </c>
      <c r="B17" s="9">
        <v>2553.1570000000002</v>
      </c>
      <c r="C17" s="10" t="s">
        <v>178</v>
      </c>
      <c r="D17" s="9">
        <v>62282.444000000003</v>
      </c>
      <c r="E17" s="10" t="s">
        <v>178</v>
      </c>
      <c r="F17" s="9">
        <v>6241.3533698600004</v>
      </c>
      <c r="G17" s="10" t="s">
        <v>178</v>
      </c>
      <c r="H17" s="9">
        <v>26201.909208320001</v>
      </c>
      <c r="I17" s="10" t="s">
        <v>178</v>
      </c>
      <c r="J17" s="9">
        <v>9508.0769999999993</v>
      </c>
      <c r="K17" s="10" t="s">
        <v>178</v>
      </c>
      <c r="L17" s="9">
        <v>581.36800000000005</v>
      </c>
      <c r="M17" s="10" t="s">
        <v>178</v>
      </c>
      <c r="N17" s="9">
        <v>40616.614000000001</v>
      </c>
      <c r="O17" s="10" t="s">
        <v>178</v>
      </c>
      <c r="P17" s="9">
        <v>4724.3990000000003</v>
      </c>
      <c r="Q17" s="10" t="s">
        <v>159</v>
      </c>
      <c r="R17" s="9">
        <v>152709.32157818001</v>
      </c>
      <c r="S17" s="10" t="s">
        <v>178</v>
      </c>
    </row>
    <row r="18" spans="1:19" x14ac:dyDescent="0.2">
      <c r="A18" s="12" t="s">
        <v>185</v>
      </c>
      <c r="B18" s="9">
        <v>2511.527</v>
      </c>
      <c r="C18" s="10" t="s">
        <v>178</v>
      </c>
      <c r="D18" s="9">
        <v>65377.493999999999</v>
      </c>
      <c r="E18" s="10" t="s">
        <v>178</v>
      </c>
      <c r="F18" s="9">
        <v>6899.40812525</v>
      </c>
      <c r="G18" s="10" t="s">
        <v>178</v>
      </c>
      <c r="H18" s="9">
        <v>27972.446</v>
      </c>
      <c r="I18" s="10" t="s">
        <v>178</v>
      </c>
      <c r="J18" s="9">
        <v>9697.1239999999998</v>
      </c>
      <c r="K18" s="10" t="s">
        <v>178</v>
      </c>
      <c r="L18" s="9">
        <v>828.51599999999996</v>
      </c>
      <c r="M18" s="10" t="s">
        <v>178</v>
      </c>
      <c r="N18" s="9">
        <v>42777.43</v>
      </c>
      <c r="O18" s="10" t="s">
        <v>178</v>
      </c>
      <c r="P18" s="9">
        <v>5119.6088721599999</v>
      </c>
      <c r="Q18" s="10" t="s">
        <v>159</v>
      </c>
      <c r="R18" s="9">
        <v>161183.55399741</v>
      </c>
      <c r="S18" s="10" t="s">
        <v>178</v>
      </c>
    </row>
    <row r="19" spans="1:19" x14ac:dyDescent="0.2">
      <c r="A19" s="12" t="s">
        <v>186</v>
      </c>
      <c r="B19" s="9">
        <v>2515.5880000000002</v>
      </c>
      <c r="C19" s="10" t="s">
        <v>178</v>
      </c>
      <c r="D19" s="9">
        <v>65388.788</v>
      </c>
      <c r="E19" s="10" t="s">
        <v>178</v>
      </c>
      <c r="F19" s="9">
        <v>7257.7078149999998</v>
      </c>
      <c r="G19" s="10" t="s">
        <v>178</v>
      </c>
      <c r="H19" s="9">
        <v>27325.697</v>
      </c>
      <c r="I19" s="10" t="s">
        <v>178</v>
      </c>
      <c r="J19" s="9">
        <v>9551.5580000000009</v>
      </c>
      <c r="K19" s="10" t="s">
        <v>178</v>
      </c>
      <c r="L19" s="9">
        <v>849.88699999999994</v>
      </c>
      <c r="M19" s="10" t="s">
        <v>178</v>
      </c>
      <c r="N19" s="9">
        <v>42541.644836480002</v>
      </c>
      <c r="O19" s="10" t="s">
        <v>178</v>
      </c>
      <c r="P19" s="9">
        <v>5016.8019999999997</v>
      </c>
      <c r="Q19" s="10" t="s">
        <v>159</v>
      </c>
      <c r="R19" s="9">
        <v>160447.67265148001</v>
      </c>
      <c r="S19" s="10" t="s">
        <v>178</v>
      </c>
    </row>
    <row r="20" spans="1:19" x14ac:dyDescent="0.2">
      <c r="A20" s="12" t="s">
        <v>187</v>
      </c>
      <c r="B20" s="9">
        <v>2632.0390000000002</v>
      </c>
      <c r="C20" s="10" t="s">
        <v>178</v>
      </c>
      <c r="D20" s="9">
        <v>70075.051999999996</v>
      </c>
      <c r="E20" s="10" t="s">
        <v>178</v>
      </c>
      <c r="F20" s="9">
        <v>7465.6865369999996</v>
      </c>
      <c r="G20" s="10" t="s">
        <v>178</v>
      </c>
      <c r="H20" s="9">
        <v>28604.276999999998</v>
      </c>
      <c r="I20" s="10" t="s">
        <v>178</v>
      </c>
      <c r="J20" s="9">
        <v>9795.81</v>
      </c>
      <c r="K20" s="10" t="s">
        <v>178</v>
      </c>
      <c r="L20" s="9">
        <v>1047.8489999999999</v>
      </c>
      <c r="M20" s="10" t="s">
        <v>178</v>
      </c>
      <c r="N20" s="9">
        <v>44104.868000000002</v>
      </c>
      <c r="O20" s="10" t="s">
        <v>178</v>
      </c>
      <c r="P20" s="9">
        <v>5183.5439999999999</v>
      </c>
      <c r="Q20" s="10" t="s">
        <v>159</v>
      </c>
      <c r="R20" s="9">
        <v>168909.12553700001</v>
      </c>
      <c r="S20" s="10" t="s">
        <v>178</v>
      </c>
    </row>
    <row r="21" spans="1:19" x14ac:dyDescent="0.2">
      <c r="A21" s="12" t="s">
        <v>188</v>
      </c>
      <c r="B21" s="9">
        <v>2545.614</v>
      </c>
      <c r="C21" s="10" t="s">
        <v>178</v>
      </c>
      <c r="D21" s="9">
        <v>73667.116999999998</v>
      </c>
      <c r="E21" s="10" t="s">
        <v>178</v>
      </c>
      <c r="F21" s="9">
        <v>7697.7727260000001</v>
      </c>
      <c r="G21" s="10" t="s">
        <v>178</v>
      </c>
      <c r="H21" s="9">
        <v>29992.847000000002</v>
      </c>
      <c r="I21" s="10" t="s">
        <v>178</v>
      </c>
      <c r="J21" s="9">
        <v>9821.0679999999993</v>
      </c>
      <c r="K21" s="10" t="s">
        <v>178</v>
      </c>
      <c r="L21" s="9">
        <v>1030.8520000000001</v>
      </c>
      <c r="M21" s="10" t="s">
        <v>178</v>
      </c>
      <c r="N21" s="9">
        <v>44841.646000000001</v>
      </c>
      <c r="O21" s="10" t="s">
        <v>178</v>
      </c>
      <c r="P21" s="9">
        <v>5873.1570000000002</v>
      </c>
      <c r="Q21" s="10" t="s">
        <v>159</v>
      </c>
      <c r="R21" s="9">
        <v>175470.073726</v>
      </c>
      <c r="S21" s="10" t="s">
        <v>178</v>
      </c>
    </row>
    <row r="22" spans="1:19" x14ac:dyDescent="0.2">
      <c r="A22" s="12" t="s">
        <v>189</v>
      </c>
      <c r="B22" s="9">
        <v>2548.1480000000001</v>
      </c>
      <c r="C22" s="10" t="s">
        <v>178</v>
      </c>
      <c r="D22" s="9">
        <v>75260.554000000004</v>
      </c>
      <c r="E22" s="10" t="s">
        <v>178</v>
      </c>
      <c r="F22" s="9">
        <v>9133.8365460000005</v>
      </c>
      <c r="G22" s="10" t="s">
        <v>178</v>
      </c>
      <c r="H22" s="9">
        <v>30698.914000000001</v>
      </c>
      <c r="I22" s="10" t="s">
        <v>178</v>
      </c>
      <c r="J22" s="9">
        <v>9661.9120000000003</v>
      </c>
      <c r="K22" s="10" t="s">
        <v>178</v>
      </c>
      <c r="L22" s="9">
        <v>336.28267</v>
      </c>
      <c r="M22" s="10" t="s">
        <v>178</v>
      </c>
      <c r="N22" s="9">
        <v>43198.13</v>
      </c>
      <c r="O22" s="10" t="s">
        <v>178</v>
      </c>
      <c r="P22" s="9">
        <v>5984.84</v>
      </c>
      <c r="Q22" s="10" t="s">
        <v>159</v>
      </c>
      <c r="R22" s="9">
        <v>176822.61721600001</v>
      </c>
      <c r="S22" s="10" t="s">
        <v>178</v>
      </c>
    </row>
    <row r="23" spans="1:19" x14ac:dyDescent="0.2">
      <c r="A23" s="12" t="s">
        <v>190</v>
      </c>
      <c r="B23" s="9">
        <v>2497.614</v>
      </c>
      <c r="C23" s="10" t="s">
        <v>178</v>
      </c>
      <c r="D23" s="9">
        <v>78248.064571139999</v>
      </c>
      <c r="E23" s="10" t="s">
        <v>178</v>
      </c>
      <c r="F23" s="9">
        <v>10562.965005</v>
      </c>
      <c r="G23" s="10" t="s">
        <v>178</v>
      </c>
      <c r="H23" s="9">
        <v>31175.733</v>
      </c>
      <c r="I23" s="10" t="s">
        <v>178</v>
      </c>
      <c r="J23" s="9">
        <v>9447.5169999999998</v>
      </c>
      <c r="K23" s="10" t="s">
        <v>178</v>
      </c>
      <c r="L23" s="9">
        <v>425.71654000000001</v>
      </c>
      <c r="M23" s="10" t="s">
        <v>178</v>
      </c>
      <c r="N23" s="9">
        <v>44048.054738879997</v>
      </c>
      <c r="O23" s="10" t="s">
        <v>178</v>
      </c>
      <c r="P23" s="9">
        <v>6535.549</v>
      </c>
      <c r="Q23" s="10" t="s">
        <v>159</v>
      </c>
      <c r="R23" s="9">
        <v>182941.21385502</v>
      </c>
      <c r="S23" s="10" t="s">
        <v>178</v>
      </c>
    </row>
    <row r="24" spans="1:19" x14ac:dyDescent="0.2">
      <c r="A24" s="12" t="s">
        <v>191</v>
      </c>
      <c r="B24" s="9">
        <v>2333.7240000000002</v>
      </c>
      <c r="C24" s="10" t="s">
        <v>178</v>
      </c>
      <c r="D24" s="9">
        <v>83438.847999999998</v>
      </c>
      <c r="E24" s="10" t="s">
        <v>178</v>
      </c>
      <c r="F24" s="9">
        <v>11840.86665</v>
      </c>
      <c r="G24" s="10" t="s">
        <v>178</v>
      </c>
      <c r="H24" s="9">
        <v>33401.663</v>
      </c>
      <c r="I24" s="10" t="s">
        <v>178</v>
      </c>
      <c r="J24" s="9">
        <v>9239.8590000000004</v>
      </c>
      <c r="K24" s="10" t="s">
        <v>178</v>
      </c>
      <c r="L24" s="9">
        <v>475.06529999999998</v>
      </c>
      <c r="M24" s="10" t="s">
        <v>178</v>
      </c>
      <c r="N24" s="9">
        <v>47017.702078000002</v>
      </c>
      <c r="O24" s="10" t="s">
        <v>178</v>
      </c>
      <c r="P24" s="9">
        <v>6733.2070000000003</v>
      </c>
      <c r="Q24" s="10" t="s">
        <v>159</v>
      </c>
      <c r="R24" s="9">
        <v>194480.93502800001</v>
      </c>
      <c r="S24" s="10" t="s">
        <v>178</v>
      </c>
    </row>
    <row r="25" spans="1:19" x14ac:dyDescent="0.2">
      <c r="A25" s="12" t="s">
        <v>193</v>
      </c>
      <c r="B25" s="9">
        <v>2365.5810000000001</v>
      </c>
      <c r="C25" s="10" t="s">
        <v>178</v>
      </c>
      <c r="D25" s="9">
        <v>88611.054999999993</v>
      </c>
      <c r="E25" s="10" t="s">
        <v>178</v>
      </c>
      <c r="F25" s="9">
        <v>14969.996440000001</v>
      </c>
      <c r="G25" s="10" t="s">
        <v>178</v>
      </c>
      <c r="H25" s="9">
        <v>35171.588000000003</v>
      </c>
      <c r="I25" s="10" t="s">
        <v>178</v>
      </c>
      <c r="J25" s="9">
        <v>9217.1949999999997</v>
      </c>
      <c r="K25" s="10" t="s">
        <v>178</v>
      </c>
      <c r="L25" s="9">
        <v>549.78899999999999</v>
      </c>
      <c r="M25" s="10" t="s">
        <v>178</v>
      </c>
      <c r="N25" s="9">
        <v>48910.841999999997</v>
      </c>
      <c r="O25" s="10" t="s">
        <v>178</v>
      </c>
      <c r="P25" s="9">
        <v>7420.0069999999996</v>
      </c>
      <c r="Q25" s="10" t="s">
        <v>159</v>
      </c>
      <c r="R25" s="9">
        <v>207216.05343999999</v>
      </c>
      <c r="S25" s="10" t="s">
        <v>178</v>
      </c>
    </row>
    <row r="26" spans="1:19" x14ac:dyDescent="0.2">
      <c r="A26" s="12" t="s">
        <v>194</v>
      </c>
      <c r="B26" s="9">
        <v>2442.116</v>
      </c>
      <c r="C26" s="10" t="s">
        <v>178</v>
      </c>
      <c r="D26" s="9">
        <v>89785.014999999999</v>
      </c>
      <c r="E26" s="10" t="s">
        <v>178</v>
      </c>
      <c r="F26" s="9">
        <v>18349.885778</v>
      </c>
      <c r="G26" s="10" t="s">
        <v>178</v>
      </c>
      <c r="H26" s="9">
        <v>35926.569249940003</v>
      </c>
      <c r="I26" s="10" t="s">
        <v>178</v>
      </c>
      <c r="J26" s="9">
        <v>8754.4750255899999</v>
      </c>
      <c r="K26" s="10" t="s">
        <v>178</v>
      </c>
      <c r="L26" s="9">
        <v>531.19591978999995</v>
      </c>
      <c r="M26" s="10" t="s">
        <v>178</v>
      </c>
      <c r="N26" s="9">
        <v>46383.398732859998</v>
      </c>
      <c r="O26" s="10" t="s">
        <v>178</v>
      </c>
      <c r="P26" s="9">
        <v>6449.5504085000002</v>
      </c>
      <c r="Q26" s="10" t="s">
        <v>159</v>
      </c>
      <c r="R26" s="9">
        <v>208622.20611468001</v>
      </c>
      <c r="S26" s="10" t="s">
        <v>178</v>
      </c>
    </row>
    <row r="27" spans="1:19" x14ac:dyDescent="0.2">
      <c r="A27" s="12" t="s">
        <v>196</v>
      </c>
      <c r="B27" s="9">
        <v>2423.1750000000002</v>
      </c>
      <c r="C27" s="10" t="s">
        <v>178</v>
      </c>
      <c r="D27" s="9">
        <v>92856.233999999997</v>
      </c>
      <c r="E27" s="10" t="s">
        <v>178</v>
      </c>
      <c r="F27" s="9">
        <v>27292.954000000002</v>
      </c>
      <c r="G27" s="10" t="s">
        <v>178</v>
      </c>
      <c r="H27" s="9">
        <v>37455.592441729998</v>
      </c>
      <c r="I27" s="10" t="s">
        <v>178</v>
      </c>
      <c r="J27" s="9">
        <v>8743.7969894199996</v>
      </c>
      <c r="K27" s="10" t="s">
        <v>178</v>
      </c>
      <c r="L27" s="9">
        <v>548.10715930000003</v>
      </c>
      <c r="M27" s="10" t="s">
        <v>178</v>
      </c>
      <c r="N27" s="9">
        <v>48837.882059609998</v>
      </c>
      <c r="O27" s="10" t="s">
        <v>178</v>
      </c>
      <c r="P27" s="9">
        <v>6278.0789999999997</v>
      </c>
      <c r="Q27" s="10" t="s">
        <v>159</v>
      </c>
      <c r="R27" s="9">
        <v>224435.82065005999</v>
      </c>
      <c r="S27" s="10" t="s">
        <v>178</v>
      </c>
    </row>
    <row r="28" spans="1:19" x14ac:dyDescent="0.2">
      <c r="A28" s="12" t="s">
        <v>197</v>
      </c>
      <c r="B28" s="9">
        <v>2432.5509999999999</v>
      </c>
      <c r="C28" s="10" t="s">
        <v>178</v>
      </c>
      <c r="D28" s="9">
        <v>96568.746299999999</v>
      </c>
      <c r="E28" s="10" t="s">
        <v>178</v>
      </c>
      <c r="F28" s="9">
        <v>30344.678</v>
      </c>
      <c r="G28" s="10" t="s">
        <v>178</v>
      </c>
      <c r="H28" s="9">
        <v>38697.39569528</v>
      </c>
      <c r="I28" s="10" t="s">
        <v>178</v>
      </c>
      <c r="J28" s="9">
        <v>8849.8161711600005</v>
      </c>
      <c r="K28" s="10" t="s">
        <v>178</v>
      </c>
      <c r="L28" s="9">
        <v>478.88988116000002</v>
      </c>
      <c r="M28" s="10" t="s">
        <v>178</v>
      </c>
      <c r="N28" s="9">
        <v>49069.072302139997</v>
      </c>
      <c r="O28" s="10" t="s">
        <v>178</v>
      </c>
      <c r="P28" s="9">
        <v>6350.3879999999999</v>
      </c>
      <c r="Q28" s="10" t="s">
        <v>159</v>
      </c>
      <c r="R28" s="9">
        <v>232791.53734974001</v>
      </c>
      <c r="S28" s="10" t="s">
        <v>178</v>
      </c>
    </row>
    <row r="29" spans="1:19" x14ac:dyDescent="0.2">
      <c r="A29" s="12" t="s">
        <v>198</v>
      </c>
      <c r="B29" s="9">
        <v>2350.7350000000001</v>
      </c>
      <c r="C29" s="10" t="s">
        <v>159</v>
      </c>
      <c r="D29" s="9">
        <v>83356.274999999994</v>
      </c>
      <c r="E29" s="10" t="s">
        <v>178</v>
      </c>
      <c r="F29" s="9">
        <v>2337.647117</v>
      </c>
      <c r="G29" s="10" t="s">
        <v>159</v>
      </c>
      <c r="H29" s="9">
        <v>34416.542056409999</v>
      </c>
      <c r="I29" s="10" t="s">
        <v>159</v>
      </c>
      <c r="J29" s="9">
        <v>6826.54</v>
      </c>
      <c r="K29" s="10" t="s">
        <v>178</v>
      </c>
      <c r="L29" s="9">
        <v>377.82446800000002</v>
      </c>
      <c r="M29" s="10" t="s">
        <v>178</v>
      </c>
      <c r="N29" s="9">
        <v>37471.037545098297</v>
      </c>
      <c r="O29" s="10" t="s">
        <v>178</v>
      </c>
      <c r="P29" s="9">
        <v>7008.2259999999997</v>
      </c>
      <c r="Q29" s="10" t="s">
        <v>159</v>
      </c>
      <c r="R29" s="9">
        <v>174144.82718650799</v>
      </c>
      <c r="S29" s="10" t="s">
        <v>178</v>
      </c>
    </row>
    <row r="30" spans="1:19" x14ac:dyDescent="0.2">
      <c r="A30" s="12" t="s">
        <v>199</v>
      </c>
      <c r="B30" s="9">
        <v>3007.7712200000001</v>
      </c>
      <c r="C30" s="10" t="s">
        <v>159</v>
      </c>
      <c r="D30" s="9">
        <v>95564.49</v>
      </c>
      <c r="E30" s="10" t="s">
        <v>178</v>
      </c>
      <c r="F30" s="9">
        <v>3458.1468326966401</v>
      </c>
      <c r="G30" s="10" t="s">
        <v>159</v>
      </c>
      <c r="H30" s="9">
        <v>49828.417534560002</v>
      </c>
      <c r="I30" s="10" t="s">
        <v>159</v>
      </c>
      <c r="J30" s="9">
        <v>9929.7950000000001</v>
      </c>
      <c r="K30" s="10" t="s">
        <v>178</v>
      </c>
      <c r="L30" s="9">
        <v>405.46012315000002</v>
      </c>
      <c r="M30" s="10" t="s">
        <v>178</v>
      </c>
      <c r="N30" s="9">
        <v>27160.754328385199</v>
      </c>
      <c r="O30" s="10" t="s">
        <v>178</v>
      </c>
      <c r="P30" s="9">
        <v>8624.5309199999992</v>
      </c>
      <c r="Q30" s="10" t="s">
        <v>159</v>
      </c>
      <c r="R30" s="9">
        <v>197979.36595879201</v>
      </c>
      <c r="S30" s="10" t="s">
        <v>178</v>
      </c>
    </row>
    <row r="31" spans="1:19" x14ac:dyDescent="0.2">
      <c r="A31" s="12" t="s">
        <v>200</v>
      </c>
      <c r="B31" s="9">
        <v>3038.5610700000002</v>
      </c>
      <c r="C31" s="10" t="s">
        <v>159</v>
      </c>
      <c r="D31" s="9">
        <v>97878.790999999997</v>
      </c>
      <c r="E31" s="10" t="s">
        <v>178</v>
      </c>
      <c r="F31" s="9">
        <v>3338.0686040000001</v>
      </c>
      <c r="G31" s="10" t="s">
        <v>159</v>
      </c>
      <c r="H31" s="9">
        <v>50137.795000320002</v>
      </c>
      <c r="I31" s="10" t="s">
        <v>159</v>
      </c>
      <c r="J31" s="9">
        <v>10650.369000000001</v>
      </c>
      <c r="K31" s="10" t="s">
        <v>178</v>
      </c>
      <c r="L31" s="9">
        <v>371.492144</v>
      </c>
      <c r="M31" s="10" t="s">
        <v>178</v>
      </c>
      <c r="N31" s="9">
        <v>32247.110741479999</v>
      </c>
      <c r="O31" s="10" t="s">
        <v>178</v>
      </c>
      <c r="P31" s="9">
        <v>9030.0228459999998</v>
      </c>
      <c r="Q31" s="10" t="s">
        <v>159</v>
      </c>
      <c r="R31" s="9">
        <v>206692.2104058</v>
      </c>
      <c r="S31" s="10" t="s">
        <v>178</v>
      </c>
    </row>
    <row r="32" spans="1:19" x14ac:dyDescent="0.2">
      <c r="A32" s="15" t="s">
        <v>201</v>
      </c>
      <c r="B32" s="13">
        <v>3483.4546099999998</v>
      </c>
      <c r="C32" s="14" t="s">
        <v>159</v>
      </c>
      <c r="D32" s="13">
        <v>114623.47900000001</v>
      </c>
      <c r="E32" s="14" t="s">
        <v>178</v>
      </c>
      <c r="F32" s="13">
        <v>3625.3674599999999</v>
      </c>
      <c r="G32" s="14" t="s">
        <v>159</v>
      </c>
      <c r="H32" s="13">
        <v>56526.916225449997</v>
      </c>
      <c r="I32" s="14" t="s">
        <v>159</v>
      </c>
      <c r="J32" s="13">
        <v>11693.606240450001</v>
      </c>
      <c r="K32" s="14" t="s">
        <v>178</v>
      </c>
      <c r="L32" s="13">
        <v>351.829812</v>
      </c>
      <c r="M32" s="14" t="s">
        <v>178</v>
      </c>
      <c r="N32" s="13">
        <v>44046.180087879999</v>
      </c>
      <c r="O32" s="14" t="s">
        <v>178</v>
      </c>
      <c r="P32" s="13">
        <v>9958.2596840000006</v>
      </c>
      <c r="Q32" s="14" t="s">
        <v>159</v>
      </c>
      <c r="R32" s="13">
        <v>244309.09311978001</v>
      </c>
      <c r="S32" s="14" t="s">
        <v>178</v>
      </c>
    </row>
    <row r="34" spans="1:2" x14ac:dyDescent="0.2">
      <c r="A34" s="16" t="s">
        <v>202</v>
      </c>
      <c r="B34" s="16" t="s">
        <v>203</v>
      </c>
    </row>
    <row r="37" spans="1:2" x14ac:dyDescent="0.2">
      <c r="B37" s="16" t="s">
        <v>208</v>
      </c>
    </row>
    <row r="40" spans="1:2" x14ac:dyDescent="0.2">
      <c r="A40" s="17" t="str">
        <f>HYPERLINK("#'WAGERING 15'!A2", "&lt;&lt;&lt; Previous table")</f>
        <v>&lt;&lt;&lt; Previous table</v>
      </c>
    </row>
    <row r="41" spans="1:2" x14ac:dyDescent="0.2">
      <c r="A41" s="17" t="str">
        <f>HYPERLINK("#'TOTAL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HYPERLINK("#'INDEX'!B127", "Link to index")</f>
        <v>Link to index</v>
      </c>
    </row>
    <row r="2" spans="1:19" ht="15.75" customHeight="1" x14ac:dyDescent="0.2">
      <c r="A2" s="25" t="s">
        <v>481</v>
      </c>
      <c r="B2" s="24"/>
      <c r="C2" s="24"/>
      <c r="D2" s="24"/>
      <c r="E2" s="24"/>
      <c r="F2" s="24"/>
      <c r="G2" s="24"/>
      <c r="H2" s="24"/>
      <c r="I2" s="24"/>
      <c r="J2" s="24"/>
      <c r="K2" s="24"/>
      <c r="L2" s="24"/>
      <c r="M2" s="24"/>
      <c r="N2" s="24"/>
      <c r="O2" s="24"/>
      <c r="P2" s="24"/>
      <c r="Q2" s="24"/>
      <c r="R2" s="24"/>
      <c r="S2" s="24"/>
    </row>
    <row r="3" spans="1:19" ht="15.75" customHeight="1" x14ac:dyDescent="0.2">
      <c r="A3" s="25" t="s">
        <v>145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3120.0871164179098</v>
      </c>
      <c r="C7" s="10" t="s">
        <v>159</v>
      </c>
      <c r="D7" s="9">
        <v>76709.445233341306</v>
      </c>
      <c r="E7" s="10" t="s">
        <v>159</v>
      </c>
      <c r="F7" s="9">
        <v>2038.1610895522399</v>
      </c>
      <c r="G7" s="10" t="s">
        <v>159</v>
      </c>
      <c r="H7" s="9">
        <v>22173.202826865701</v>
      </c>
      <c r="I7" s="10" t="s">
        <v>178</v>
      </c>
      <c r="J7" s="9">
        <v>9085.77459402985</v>
      </c>
      <c r="K7" s="10" t="s">
        <v>178</v>
      </c>
      <c r="L7" s="9">
        <v>3009.5738328358202</v>
      </c>
      <c r="M7" s="10" t="s">
        <v>159</v>
      </c>
      <c r="N7" s="9">
        <v>68516.829644776095</v>
      </c>
      <c r="O7" s="10" t="s">
        <v>178</v>
      </c>
      <c r="P7" s="9">
        <v>6212.6037671641798</v>
      </c>
      <c r="Q7" s="10" t="s">
        <v>159</v>
      </c>
      <c r="R7" s="9">
        <v>190865.678104983</v>
      </c>
      <c r="S7" s="10" t="s">
        <v>178</v>
      </c>
    </row>
    <row r="8" spans="1:19" x14ac:dyDescent="0.2">
      <c r="A8" s="12" t="s">
        <v>171</v>
      </c>
      <c r="B8" s="9">
        <v>3484.8578495575198</v>
      </c>
      <c r="C8" s="10" t="s">
        <v>159</v>
      </c>
      <c r="D8" s="9">
        <v>83993.958776193904</v>
      </c>
      <c r="E8" s="10" t="s">
        <v>159</v>
      </c>
      <c r="F8" s="9">
        <v>2320.1150707964598</v>
      </c>
      <c r="G8" s="10" t="s">
        <v>159</v>
      </c>
      <c r="H8" s="9">
        <v>25705.4525309735</v>
      </c>
      <c r="I8" s="10" t="s">
        <v>178</v>
      </c>
      <c r="J8" s="9">
        <v>9897.1216460177002</v>
      </c>
      <c r="K8" s="10" t="s">
        <v>178</v>
      </c>
      <c r="L8" s="9">
        <v>3329.9260088495598</v>
      </c>
      <c r="M8" s="10" t="s">
        <v>159</v>
      </c>
      <c r="N8" s="9">
        <v>65021.1523274336</v>
      </c>
      <c r="O8" s="10" t="s">
        <v>178</v>
      </c>
      <c r="P8" s="9">
        <v>5621.1718407079697</v>
      </c>
      <c r="Q8" s="10" t="s">
        <v>159</v>
      </c>
      <c r="R8" s="9">
        <v>199373.75605053001</v>
      </c>
      <c r="S8" s="10" t="s">
        <v>178</v>
      </c>
    </row>
    <row r="9" spans="1:19" x14ac:dyDescent="0.2">
      <c r="A9" s="12" t="s">
        <v>172</v>
      </c>
      <c r="B9" s="9">
        <v>3809.1856512968302</v>
      </c>
      <c r="C9" s="10" t="s">
        <v>178</v>
      </c>
      <c r="D9" s="9">
        <v>90367.910578509895</v>
      </c>
      <c r="E9" s="10" t="s">
        <v>159</v>
      </c>
      <c r="F9" s="9">
        <v>2744.92517291066</v>
      </c>
      <c r="G9" s="10" t="s">
        <v>159</v>
      </c>
      <c r="H9" s="9">
        <v>28345.876858789601</v>
      </c>
      <c r="I9" s="10" t="s">
        <v>178</v>
      </c>
      <c r="J9" s="9">
        <v>10422.6820806916</v>
      </c>
      <c r="K9" s="10" t="s">
        <v>178</v>
      </c>
      <c r="L9" s="9">
        <v>3529.45218650058</v>
      </c>
      <c r="M9" s="10" t="s">
        <v>159</v>
      </c>
      <c r="N9" s="9">
        <v>69972.073391930797</v>
      </c>
      <c r="O9" s="10" t="s">
        <v>178</v>
      </c>
      <c r="P9" s="9">
        <v>5560.7325043227702</v>
      </c>
      <c r="Q9" s="10" t="s">
        <v>159</v>
      </c>
      <c r="R9" s="9">
        <v>214752.83842495299</v>
      </c>
      <c r="S9" s="10" t="s">
        <v>178</v>
      </c>
    </row>
    <row r="10" spans="1:19" x14ac:dyDescent="0.2">
      <c r="A10" s="12" t="s">
        <v>173</v>
      </c>
      <c r="B10" s="9">
        <v>4118.7687065217397</v>
      </c>
      <c r="C10" s="10" t="s">
        <v>178</v>
      </c>
      <c r="D10" s="9">
        <v>86022.607684174902</v>
      </c>
      <c r="E10" s="10" t="s">
        <v>178</v>
      </c>
      <c r="F10" s="9">
        <v>3402.1995163043498</v>
      </c>
      <c r="G10" s="10" t="s">
        <v>159</v>
      </c>
      <c r="H10" s="9">
        <v>28375.308684782602</v>
      </c>
      <c r="I10" s="10" t="s">
        <v>178</v>
      </c>
      <c r="J10" s="9">
        <v>10874.8103967391</v>
      </c>
      <c r="K10" s="10" t="s">
        <v>178</v>
      </c>
      <c r="L10" s="9">
        <v>3737.9854320652198</v>
      </c>
      <c r="M10" s="10" t="s">
        <v>159</v>
      </c>
      <c r="N10" s="9">
        <v>68513.8042418478</v>
      </c>
      <c r="O10" s="10" t="s">
        <v>178</v>
      </c>
      <c r="P10" s="9">
        <v>5223.8284239130398</v>
      </c>
      <c r="Q10" s="10" t="s">
        <v>159</v>
      </c>
      <c r="R10" s="9">
        <v>210269.31308634899</v>
      </c>
      <c r="S10" s="10" t="s">
        <v>178</v>
      </c>
    </row>
    <row r="11" spans="1:19" x14ac:dyDescent="0.2">
      <c r="A11" s="12" t="s">
        <v>174</v>
      </c>
      <c r="B11" s="9">
        <v>4569.0314266842797</v>
      </c>
      <c r="C11" s="10" t="s">
        <v>178</v>
      </c>
      <c r="D11" s="9">
        <v>90406.379984147905</v>
      </c>
      <c r="E11" s="10" t="s">
        <v>178</v>
      </c>
      <c r="F11" s="9">
        <v>4416.2489833321297</v>
      </c>
      <c r="G11" s="10" t="s">
        <v>178</v>
      </c>
      <c r="H11" s="9">
        <v>29103.798150594499</v>
      </c>
      <c r="I11" s="10" t="s">
        <v>178</v>
      </c>
      <c r="J11" s="9">
        <v>11715.693431968301</v>
      </c>
      <c r="K11" s="10" t="s">
        <v>178</v>
      </c>
      <c r="L11" s="9">
        <v>3754.8829284015901</v>
      </c>
      <c r="M11" s="10" t="s">
        <v>178</v>
      </c>
      <c r="N11" s="9">
        <v>66489.425857331604</v>
      </c>
      <c r="O11" s="10" t="s">
        <v>178</v>
      </c>
      <c r="P11" s="9">
        <v>5179.6994742404204</v>
      </c>
      <c r="Q11" s="10" t="s">
        <v>159</v>
      </c>
      <c r="R11" s="9">
        <v>215635.16023670099</v>
      </c>
      <c r="S11" s="10" t="s">
        <v>178</v>
      </c>
    </row>
    <row r="12" spans="1:19" x14ac:dyDescent="0.2">
      <c r="A12" s="12" t="s">
        <v>175</v>
      </c>
      <c r="B12" s="9">
        <v>4877.9554615384604</v>
      </c>
      <c r="C12" s="10" t="s">
        <v>178</v>
      </c>
      <c r="D12" s="9">
        <v>91859.974523076904</v>
      </c>
      <c r="E12" s="10" t="s">
        <v>178</v>
      </c>
      <c r="F12" s="9">
        <v>5321.7539076923103</v>
      </c>
      <c r="G12" s="10" t="s">
        <v>178</v>
      </c>
      <c r="H12" s="9">
        <v>31093.736238461501</v>
      </c>
      <c r="I12" s="10" t="s">
        <v>178</v>
      </c>
      <c r="J12" s="9">
        <v>12465.0942230769</v>
      </c>
      <c r="K12" s="10" t="s">
        <v>178</v>
      </c>
      <c r="L12" s="9">
        <v>3878.70057692308</v>
      </c>
      <c r="M12" s="10" t="s">
        <v>178</v>
      </c>
      <c r="N12" s="9">
        <v>61092.179353846201</v>
      </c>
      <c r="O12" s="10" t="s">
        <v>178</v>
      </c>
      <c r="P12" s="9">
        <v>4903.08486923077</v>
      </c>
      <c r="Q12" s="10" t="s">
        <v>159</v>
      </c>
      <c r="R12" s="9">
        <v>215492.47915384601</v>
      </c>
      <c r="S12" s="10" t="s">
        <v>178</v>
      </c>
    </row>
    <row r="13" spans="1:19" x14ac:dyDescent="0.2">
      <c r="A13" s="12" t="s">
        <v>179</v>
      </c>
      <c r="B13" s="9">
        <v>4378.7331439299096</v>
      </c>
      <c r="C13" s="10" t="s">
        <v>178</v>
      </c>
      <c r="D13" s="9">
        <v>94529.391882352895</v>
      </c>
      <c r="E13" s="10" t="s">
        <v>178</v>
      </c>
      <c r="F13" s="9">
        <v>5658.1168911138902</v>
      </c>
      <c r="G13" s="10" t="s">
        <v>178</v>
      </c>
      <c r="H13" s="9">
        <v>34565.681083854797</v>
      </c>
      <c r="I13" s="10" t="s">
        <v>178</v>
      </c>
      <c r="J13" s="9">
        <v>13429.5188299524</v>
      </c>
      <c r="K13" s="10" t="s">
        <v>178</v>
      </c>
      <c r="L13" s="9">
        <v>4017.23677847309</v>
      </c>
      <c r="M13" s="10" t="s">
        <v>178</v>
      </c>
      <c r="N13" s="9">
        <v>59030.009369211497</v>
      </c>
      <c r="O13" s="10" t="s">
        <v>178</v>
      </c>
      <c r="P13" s="9">
        <v>5204.1800500625804</v>
      </c>
      <c r="Q13" s="10" t="s">
        <v>159</v>
      </c>
      <c r="R13" s="9">
        <v>220812.86802895099</v>
      </c>
      <c r="S13" s="10" t="s">
        <v>178</v>
      </c>
    </row>
    <row r="14" spans="1:19" x14ac:dyDescent="0.2">
      <c r="A14" s="12" t="s">
        <v>180</v>
      </c>
      <c r="B14" s="9">
        <v>4198.2348190709099</v>
      </c>
      <c r="C14" s="10" t="s">
        <v>178</v>
      </c>
      <c r="D14" s="9">
        <v>98374.058933985303</v>
      </c>
      <c r="E14" s="10" t="s">
        <v>178</v>
      </c>
      <c r="F14" s="9">
        <v>6502.5105183374098</v>
      </c>
      <c r="G14" s="10" t="s">
        <v>178</v>
      </c>
      <c r="H14" s="9">
        <v>37285.794132029303</v>
      </c>
      <c r="I14" s="10" t="s">
        <v>178</v>
      </c>
      <c r="J14" s="9">
        <v>13996.3858459658</v>
      </c>
      <c r="K14" s="10" t="s">
        <v>178</v>
      </c>
      <c r="L14" s="9">
        <v>4106.0668753056198</v>
      </c>
      <c r="M14" s="10" t="s">
        <v>178</v>
      </c>
      <c r="N14" s="9">
        <v>59190.315491442598</v>
      </c>
      <c r="O14" s="10" t="s">
        <v>178</v>
      </c>
      <c r="P14" s="9">
        <v>5528.6598190709101</v>
      </c>
      <c r="Q14" s="10" t="s">
        <v>159</v>
      </c>
      <c r="R14" s="9">
        <v>229182.02643520801</v>
      </c>
      <c r="S14" s="10" t="s">
        <v>178</v>
      </c>
    </row>
    <row r="15" spans="1:19" x14ac:dyDescent="0.2">
      <c r="A15" s="12" t="s">
        <v>181</v>
      </c>
      <c r="B15" s="9">
        <v>4151.9130568720402</v>
      </c>
      <c r="C15" s="10" t="s">
        <v>178</v>
      </c>
      <c r="D15" s="9">
        <v>99255.361116113796</v>
      </c>
      <c r="E15" s="10" t="s">
        <v>178</v>
      </c>
      <c r="F15" s="9">
        <v>7071.96879981043</v>
      </c>
      <c r="G15" s="10" t="s">
        <v>178</v>
      </c>
      <c r="H15" s="9">
        <v>38377.627006267503</v>
      </c>
      <c r="I15" s="10" t="s">
        <v>178</v>
      </c>
      <c r="J15" s="9">
        <v>14023.4781753555</v>
      </c>
      <c r="K15" s="10" t="s">
        <v>178</v>
      </c>
      <c r="L15" s="9">
        <v>3744.0138595734602</v>
      </c>
      <c r="M15" s="10" t="s">
        <v>178</v>
      </c>
      <c r="N15" s="9">
        <v>58692.856798578199</v>
      </c>
      <c r="O15" s="10" t="s">
        <v>178</v>
      </c>
      <c r="P15" s="9">
        <v>5829.5360900473897</v>
      </c>
      <c r="Q15" s="10" t="s">
        <v>159</v>
      </c>
      <c r="R15" s="9">
        <v>231146.75490261801</v>
      </c>
      <c r="S15" s="10" t="s">
        <v>178</v>
      </c>
    </row>
    <row r="16" spans="1:19" x14ac:dyDescent="0.2">
      <c r="A16" s="12" t="s">
        <v>182</v>
      </c>
      <c r="B16" s="9">
        <v>3878.5560276179499</v>
      </c>
      <c r="C16" s="10" t="s">
        <v>178</v>
      </c>
      <c r="D16" s="9">
        <v>101823.11805293401</v>
      </c>
      <c r="E16" s="10" t="s">
        <v>178</v>
      </c>
      <c r="F16" s="9">
        <v>8452.9196616800891</v>
      </c>
      <c r="G16" s="10" t="s">
        <v>178</v>
      </c>
      <c r="H16" s="9">
        <v>36365.162325464698</v>
      </c>
      <c r="I16" s="10" t="s">
        <v>178</v>
      </c>
      <c r="J16" s="9">
        <v>14781.5851898734</v>
      </c>
      <c r="K16" s="10" t="s">
        <v>178</v>
      </c>
      <c r="L16" s="9">
        <v>705.22939470655899</v>
      </c>
      <c r="M16" s="10" t="s">
        <v>178</v>
      </c>
      <c r="N16" s="9">
        <v>58977.119350978101</v>
      </c>
      <c r="O16" s="10" t="s">
        <v>178</v>
      </c>
      <c r="P16" s="9">
        <v>6760.0279884925203</v>
      </c>
      <c r="Q16" s="10" t="s">
        <v>159</v>
      </c>
      <c r="R16" s="9">
        <v>231743.71799174801</v>
      </c>
      <c r="S16" s="10" t="s">
        <v>178</v>
      </c>
    </row>
    <row r="17" spans="1:19" x14ac:dyDescent="0.2">
      <c r="A17" s="12" t="s">
        <v>183</v>
      </c>
      <c r="B17" s="9">
        <v>3735.9112449888598</v>
      </c>
      <c r="C17" s="10" t="s">
        <v>178</v>
      </c>
      <c r="D17" s="9">
        <v>91134.890218262793</v>
      </c>
      <c r="E17" s="10" t="s">
        <v>178</v>
      </c>
      <c r="F17" s="9">
        <v>9132.6707438708709</v>
      </c>
      <c r="G17" s="10" t="s">
        <v>178</v>
      </c>
      <c r="H17" s="9">
        <v>38339.987416183198</v>
      </c>
      <c r="I17" s="10" t="s">
        <v>178</v>
      </c>
      <c r="J17" s="9">
        <v>13912.7095523385</v>
      </c>
      <c r="K17" s="10" t="s">
        <v>178</v>
      </c>
      <c r="L17" s="9">
        <v>850.687697104677</v>
      </c>
      <c r="M17" s="10" t="s">
        <v>178</v>
      </c>
      <c r="N17" s="9">
        <v>59432.328280623602</v>
      </c>
      <c r="O17" s="10" t="s">
        <v>178</v>
      </c>
      <c r="P17" s="9">
        <v>6912.9847282850797</v>
      </c>
      <c r="Q17" s="10" t="s">
        <v>159</v>
      </c>
      <c r="R17" s="9">
        <v>223452.16988165799</v>
      </c>
      <c r="S17" s="10" t="s">
        <v>178</v>
      </c>
    </row>
    <row r="18" spans="1:19" x14ac:dyDescent="0.2">
      <c r="A18" s="12" t="s">
        <v>185</v>
      </c>
      <c r="B18" s="9">
        <v>3563.87308639309</v>
      </c>
      <c r="C18" s="10" t="s">
        <v>178</v>
      </c>
      <c r="D18" s="9">
        <v>92771.087598272105</v>
      </c>
      <c r="E18" s="10" t="s">
        <v>178</v>
      </c>
      <c r="F18" s="9">
        <v>9790.3048343180399</v>
      </c>
      <c r="G18" s="10" t="s">
        <v>178</v>
      </c>
      <c r="H18" s="9">
        <v>39693.082120950297</v>
      </c>
      <c r="I18" s="10" t="s">
        <v>178</v>
      </c>
      <c r="J18" s="9">
        <v>13760.281788336901</v>
      </c>
      <c r="K18" s="10" t="s">
        <v>178</v>
      </c>
      <c r="L18" s="9">
        <v>1175.66957235421</v>
      </c>
      <c r="M18" s="10" t="s">
        <v>178</v>
      </c>
      <c r="N18" s="9">
        <v>60701.450345572397</v>
      </c>
      <c r="O18" s="10" t="s">
        <v>178</v>
      </c>
      <c r="P18" s="9">
        <v>7264.7581620067403</v>
      </c>
      <c r="Q18" s="10" t="s">
        <v>159</v>
      </c>
      <c r="R18" s="9">
        <v>228720.507508204</v>
      </c>
      <c r="S18" s="10" t="s">
        <v>178</v>
      </c>
    </row>
    <row r="19" spans="1:19" x14ac:dyDescent="0.2">
      <c r="A19" s="12" t="s">
        <v>186</v>
      </c>
      <c r="B19" s="9">
        <v>3486.7960253164601</v>
      </c>
      <c r="C19" s="10" t="s">
        <v>178</v>
      </c>
      <c r="D19" s="9">
        <v>90633.826405063301</v>
      </c>
      <c r="E19" s="10" t="s">
        <v>178</v>
      </c>
      <c r="F19" s="9">
        <v>10059.734249905099</v>
      </c>
      <c r="G19" s="10" t="s">
        <v>178</v>
      </c>
      <c r="H19" s="9">
        <v>37875.491411392402</v>
      </c>
      <c r="I19" s="10" t="s">
        <v>178</v>
      </c>
      <c r="J19" s="9">
        <v>13239.1848227848</v>
      </c>
      <c r="K19" s="10" t="s">
        <v>178</v>
      </c>
      <c r="L19" s="9">
        <v>1178.00793037975</v>
      </c>
      <c r="M19" s="10" t="s">
        <v>178</v>
      </c>
      <c r="N19" s="9">
        <v>58965.950754361496</v>
      </c>
      <c r="O19" s="10" t="s">
        <v>178</v>
      </c>
      <c r="P19" s="9">
        <v>6953.6685949367102</v>
      </c>
      <c r="Q19" s="10" t="s">
        <v>159</v>
      </c>
      <c r="R19" s="9">
        <v>222392.66019413999</v>
      </c>
      <c r="S19" s="10" t="s">
        <v>178</v>
      </c>
    </row>
    <row r="20" spans="1:19" x14ac:dyDescent="0.2">
      <c r="A20" s="12" t="s">
        <v>187</v>
      </c>
      <c r="B20" s="9">
        <v>3539.9173449334698</v>
      </c>
      <c r="C20" s="10" t="s">
        <v>178</v>
      </c>
      <c r="D20" s="9">
        <v>94246.282833162695</v>
      </c>
      <c r="E20" s="10" t="s">
        <v>178</v>
      </c>
      <c r="F20" s="9">
        <v>10040.8516986878</v>
      </c>
      <c r="G20" s="10" t="s">
        <v>178</v>
      </c>
      <c r="H20" s="9">
        <v>38470.849516888396</v>
      </c>
      <c r="I20" s="10" t="s">
        <v>178</v>
      </c>
      <c r="J20" s="9">
        <v>13174.7127328557</v>
      </c>
      <c r="K20" s="10" t="s">
        <v>178</v>
      </c>
      <c r="L20" s="9">
        <v>1409.2871914022501</v>
      </c>
      <c r="M20" s="10" t="s">
        <v>178</v>
      </c>
      <c r="N20" s="9">
        <v>59318.113154554798</v>
      </c>
      <c r="O20" s="10" t="s">
        <v>178</v>
      </c>
      <c r="P20" s="9">
        <v>6971.5218178096202</v>
      </c>
      <c r="Q20" s="10" t="s">
        <v>159</v>
      </c>
      <c r="R20" s="9">
        <v>227171.53629029499</v>
      </c>
      <c r="S20" s="10" t="s">
        <v>178</v>
      </c>
    </row>
    <row r="21" spans="1:19" x14ac:dyDescent="0.2">
      <c r="A21" s="12" t="s">
        <v>188</v>
      </c>
      <c r="B21" s="9">
        <v>3344.936796</v>
      </c>
      <c r="C21" s="10" t="s">
        <v>178</v>
      </c>
      <c r="D21" s="9">
        <v>96798.591738000003</v>
      </c>
      <c r="E21" s="10" t="s">
        <v>178</v>
      </c>
      <c r="F21" s="9">
        <v>10114.873361964001</v>
      </c>
      <c r="G21" s="10" t="s">
        <v>178</v>
      </c>
      <c r="H21" s="9">
        <v>39410.600958000003</v>
      </c>
      <c r="I21" s="10" t="s">
        <v>178</v>
      </c>
      <c r="J21" s="9">
        <v>12904.883352000001</v>
      </c>
      <c r="K21" s="10" t="s">
        <v>178</v>
      </c>
      <c r="L21" s="9">
        <v>1354.539528</v>
      </c>
      <c r="M21" s="10" t="s">
        <v>178</v>
      </c>
      <c r="N21" s="9">
        <v>58921.922844000001</v>
      </c>
      <c r="O21" s="10" t="s">
        <v>178</v>
      </c>
      <c r="P21" s="9">
        <v>7717.3282980000004</v>
      </c>
      <c r="Q21" s="10" t="s">
        <v>159</v>
      </c>
      <c r="R21" s="9">
        <v>230567.67687596401</v>
      </c>
      <c r="S21" s="10" t="s">
        <v>178</v>
      </c>
    </row>
    <row r="22" spans="1:19" x14ac:dyDescent="0.2">
      <c r="A22" s="12" t="s">
        <v>189</v>
      </c>
      <c r="B22" s="9">
        <v>3272.98775366569</v>
      </c>
      <c r="C22" s="10" t="s">
        <v>178</v>
      </c>
      <c r="D22" s="9">
        <v>96668.981384164203</v>
      </c>
      <c r="E22" s="10" t="s">
        <v>178</v>
      </c>
      <c r="F22" s="9">
        <v>11732.024654393001</v>
      </c>
      <c r="G22" s="10" t="s">
        <v>178</v>
      </c>
      <c r="H22" s="9">
        <v>39431.449653958902</v>
      </c>
      <c r="I22" s="10" t="s">
        <v>178</v>
      </c>
      <c r="J22" s="9">
        <v>12410.3151202346</v>
      </c>
      <c r="K22" s="10" t="s">
        <v>178</v>
      </c>
      <c r="L22" s="9">
        <v>431.94079020527897</v>
      </c>
      <c r="M22" s="10" t="s">
        <v>178</v>
      </c>
      <c r="N22" s="9">
        <v>55486.161114369497</v>
      </c>
      <c r="O22" s="10" t="s">
        <v>178</v>
      </c>
      <c r="P22" s="9">
        <v>7687.2724926686196</v>
      </c>
      <c r="Q22" s="10" t="s">
        <v>159</v>
      </c>
      <c r="R22" s="9">
        <v>227121.13296366</v>
      </c>
      <c r="S22" s="10" t="s">
        <v>178</v>
      </c>
    </row>
    <row r="23" spans="1:19" x14ac:dyDescent="0.2">
      <c r="A23" s="12" t="s">
        <v>190</v>
      </c>
      <c r="B23" s="9">
        <v>3125.5855200000001</v>
      </c>
      <c r="C23" s="10" t="s">
        <v>178</v>
      </c>
      <c r="D23" s="9">
        <v>97921.863663312295</v>
      </c>
      <c r="E23" s="10" t="s">
        <v>178</v>
      </c>
      <c r="F23" s="9">
        <v>13218.7962062571</v>
      </c>
      <c r="G23" s="10" t="s">
        <v>178</v>
      </c>
      <c r="H23" s="9">
        <v>39014.203011428603</v>
      </c>
      <c r="I23" s="10" t="s">
        <v>178</v>
      </c>
      <c r="J23" s="9">
        <v>11822.8927028571</v>
      </c>
      <c r="K23" s="10" t="s">
        <v>178</v>
      </c>
      <c r="L23" s="9">
        <v>532.75384148571402</v>
      </c>
      <c r="M23" s="10" t="s">
        <v>178</v>
      </c>
      <c r="N23" s="9">
        <v>55122.994216084102</v>
      </c>
      <c r="O23" s="10" t="s">
        <v>178</v>
      </c>
      <c r="P23" s="9">
        <v>8178.7727485714304</v>
      </c>
      <c r="Q23" s="10" t="s">
        <v>159</v>
      </c>
      <c r="R23" s="9">
        <v>228937.86190999599</v>
      </c>
      <c r="S23" s="10" t="s">
        <v>178</v>
      </c>
    </row>
    <row r="24" spans="1:19" x14ac:dyDescent="0.2">
      <c r="A24" s="12" t="s">
        <v>191</v>
      </c>
      <c r="B24" s="9">
        <v>2871.2671685393302</v>
      </c>
      <c r="C24" s="10" t="s">
        <v>178</v>
      </c>
      <c r="D24" s="9">
        <v>102657.90849438201</v>
      </c>
      <c r="E24" s="10" t="s">
        <v>178</v>
      </c>
      <c r="F24" s="9">
        <v>14568.257282865199</v>
      </c>
      <c r="G24" s="10" t="s">
        <v>178</v>
      </c>
      <c r="H24" s="9">
        <v>41095.304477528101</v>
      </c>
      <c r="I24" s="10" t="s">
        <v>178</v>
      </c>
      <c r="J24" s="9">
        <v>11368.1411292135</v>
      </c>
      <c r="K24" s="10" t="s">
        <v>178</v>
      </c>
      <c r="L24" s="9">
        <v>584.49045337078701</v>
      </c>
      <c r="M24" s="10" t="s">
        <v>178</v>
      </c>
      <c r="N24" s="9">
        <v>57847.622219561803</v>
      </c>
      <c r="O24" s="10" t="s">
        <v>178</v>
      </c>
      <c r="P24" s="9">
        <v>8284.1142303370798</v>
      </c>
      <c r="Q24" s="10" t="s">
        <v>159</v>
      </c>
      <c r="R24" s="9">
        <v>239277.10545579801</v>
      </c>
      <c r="S24" s="10" t="s">
        <v>178</v>
      </c>
    </row>
    <row r="25" spans="1:19" x14ac:dyDescent="0.2">
      <c r="A25" s="12" t="s">
        <v>193</v>
      </c>
      <c r="B25" s="9">
        <v>2870.1509085872599</v>
      </c>
      <c r="C25" s="10" t="s">
        <v>178</v>
      </c>
      <c r="D25" s="9">
        <v>107511.47393351801</v>
      </c>
      <c r="E25" s="10" t="s">
        <v>178</v>
      </c>
      <c r="F25" s="9">
        <v>18163.042772077599</v>
      </c>
      <c r="G25" s="10" t="s">
        <v>178</v>
      </c>
      <c r="H25" s="9">
        <v>42673.561063711903</v>
      </c>
      <c r="I25" s="10" t="s">
        <v>178</v>
      </c>
      <c r="J25" s="9">
        <v>11183.189501385001</v>
      </c>
      <c r="K25" s="10" t="s">
        <v>178</v>
      </c>
      <c r="L25" s="9">
        <v>667.05701385041596</v>
      </c>
      <c r="M25" s="10" t="s">
        <v>178</v>
      </c>
      <c r="N25" s="9">
        <v>59343.348465374002</v>
      </c>
      <c r="O25" s="10" t="s">
        <v>178</v>
      </c>
      <c r="P25" s="9">
        <v>9002.6677728531904</v>
      </c>
      <c r="Q25" s="10" t="s">
        <v>159</v>
      </c>
      <c r="R25" s="9">
        <v>251414.49143135699</v>
      </c>
      <c r="S25" s="10" t="s">
        <v>178</v>
      </c>
    </row>
    <row r="26" spans="1:19" x14ac:dyDescent="0.2">
      <c r="A26" s="12" t="s">
        <v>194</v>
      </c>
      <c r="B26" s="9">
        <v>2911.9241597096202</v>
      </c>
      <c r="C26" s="10" t="s">
        <v>178</v>
      </c>
      <c r="D26" s="9">
        <v>107057.631315789</v>
      </c>
      <c r="E26" s="10" t="s">
        <v>178</v>
      </c>
      <c r="F26" s="9">
        <v>21879.990846000001</v>
      </c>
      <c r="G26" s="10" t="s">
        <v>178</v>
      </c>
      <c r="H26" s="9">
        <v>42838.032662814097</v>
      </c>
      <c r="I26" s="10" t="s">
        <v>178</v>
      </c>
      <c r="J26" s="9">
        <v>10438.6390051046</v>
      </c>
      <c r="K26" s="10" t="s">
        <v>178</v>
      </c>
      <c r="L26" s="9">
        <v>633.38606043925597</v>
      </c>
      <c r="M26" s="10" t="s">
        <v>178</v>
      </c>
      <c r="N26" s="9">
        <v>55306.520812139803</v>
      </c>
      <c r="O26" s="10" t="s">
        <v>178</v>
      </c>
      <c r="P26" s="9">
        <v>7690.2987629482795</v>
      </c>
      <c r="Q26" s="10" t="s">
        <v>159</v>
      </c>
      <c r="R26" s="9">
        <v>248756.42362494499</v>
      </c>
      <c r="S26" s="10" t="s">
        <v>178</v>
      </c>
    </row>
    <row r="27" spans="1:19" x14ac:dyDescent="0.2">
      <c r="A27" s="12" t="s">
        <v>196</v>
      </c>
      <c r="B27" s="9">
        <v>2835.3089492431</v>
      </c>
      <c r="C27" s="10" t="s">
        <v>178</v>
      </c>
      <c r="D27" s="9">
        <v>108649.23550845899</v>
      </c>
      <c r="E27" s="10" t="s">
        <v>178</v>
      </c>
      <c r="F27" s="9">
        <v>31934.943504897601</v>
      </c>
      <c r="G27" s="10" t="s">
        <v>178</v>
      </c>
      <c r="H27" s="9">
        <v>43826.044940724198</v>
      </c>
      <c r="I27" s="10" t="s">
        <v>178</v>
      </c>
      <c r="J27" s="9">
        <v>10230.943227157501</v>
      </c>
      <c r="K27" s="10" t="s">
        <v>178</v>
      </c>
      <c r="L27" s="9">
        <v>641.32930304559204</v>
      </c>
      <c r="M27" s="10" t="s">
        <v>178</v>
      </c>
      <c r="N27" s="9">
        <v>57144.235998510703</v>
      </c>
      <c r="O27" s="10" t="s">
        <v>178</v>
      </c>
      <c r="P27" s="9">
        <v>7345.8555707925198</v>
      </c>
      <c r="Q27" s="10" t="s">
        <v>159</v>
      </c>
      <c r="R27" s="9">
        <v>262607.89700283099</v>
      </c>
      <c r="S27" s="10" t="s">
        <v>178</v>
      </c>
    </row>
    <row r="28" spans="1:19" x14ac:dyDescent="0.2">
      <c r="A28" s="12" t="s">
        <v>197</v>
      </c>
      <c r="B28" s="9">
        <v>2801.3777510955301</v>
      </c>
      <c r="C28" s="10" t="s">
        <v>178</v>
      </c>
      <c r="D28" s="9">
        <v>111210.63333759901</v>
      </c>
      <c r="E28" s="10" t="s">
        <v>178</v>
      </c>
      <c r="F28" s="9">
        <v>34945.580098159502</v>
      </c>
      <c r="G28" s="10" t="s">
        <v>178</v>
      </c>
      <c r="H28" s="9">
        <v>44564.748416825503</v>
      </c>
      <c r="I28" s="10" t="s">
        <v>178</v>
      </c>
      <c r="J28" s="9">
        <v>10191.637553816199</v>
      </c>
      <c r="K28" s="10" t="s">
        <v>178</v>
      </c>
      <c r="L28" s="9">
        <v>551.49982808434697</v>
      </c>
      <c r="M28" s="10" t="s">
        <v>178</v>
      </c>
      <c r="N28" s="9">
        <v>56508.992992999098</v>
      </c>
      <c r="O28" s="10" t="s">
        <v>178</v>
      </c>
      <c r="P28" s="9">
        <v>7313.2426222611803</v>
      </c>
      <c r="Q28" s="10" t="s">
        <v>159</v>
      </c>
      <c r="R28" s="9">
        <v>268087.71260084002</v>
      </c>
      <c r="S28" s="10" t="s">
        <v>178</v>
      </c>
    </row>
    <row r="29" spans="1:19" x14ac:dyDescent="0.2">
      <c r="A29" s="12" t="s">
        <v>198</v>
      </c>
      <c r="B29" s="9">
        <v>2669.7197839239402</v>
      </c>
      <c r="C29" s="10" t="s">
        <v>159</v>
      </c>
      <c r="D29" s="9">
        <v>94667.368496110605</v>
      </c>
      <c r="E29" s="10" t="s">
        <v>178</v>
      </c>
      <c r="F29" s="9">
        <v>2654.85593062921</v>
      </c>
      <c r="G29" s="10" t="s">
        <v>159</v>
      </c>
      <c r="H29" s="9">
        <v>39086.721056285904</v>
      </c>
      <c r="I29" s="10" t="s">
        <v>159</v>
      </c>
      <c r="J29" s="9">
        <v>7752.8725669835803</v>
      </c>
      <c r="K29" s="10" t="s">
        <v>178</v>
      </c>
      <c r="L29" s="9">
        <v>429.09364818669002</v>
      </c>
      <c r="M29" s="10" t="s">
        <v>178</v>
      </c>
      <c r="N29" s="9">
        <v>42555.698646723598</v>
      </c>
      <c r="O29" s="10" t="s">
        <v>178</v>
      </c>
      <c r="P29" s="9">
        <v>7959.21258772688</v>
      </c>
      <c r="Q29" s="10" t="s">
        <v>159</v>
      </c>
      <c r="R29" s="9">
        <v>197775.54271656999</v>
      </c>
      <c r="S29" s="10" t="s">
        <v>178</v>
      </c>
    </row>
    <row r="30" spans="1:19" x14ac:dyDescent="0.2">
      <c r="A30" s="12" t="s">
        <v>199</v>
      </c>
      <c r="B30" s="9">
        <v>3363.5841558127699</v>
      </c>
      <c r="C30" s="10" t="s">
        <v>159</v>
      </c>
      <c r="D30" s="9">
        <v>106869.565838298</v>
      </c>
      <c r="E30" s="10" t="s">
        <v>178</v>
      </c>
      <c r="F30" s="9">
        <v>3867.2382452454399</v>
      </c>
      <c r="G30" s="10" t="s">
        <v>159</v>
      </c>
      <c r="H30" s="9">
        <v>55723.013310988797</v>
      </c>
      <c r="I30" s="10" t="s">
        <v>159</v>
      </c>
      <c r="J30" s="9">
        <v>11104.468621276599</v>
      </c>
      <c r="K30" s="10" t="s">
        <v>178</v>
      </c>
      <c r="L30" s="9">
        <v>453.42519303753198</v>
      </c>
      <c r="M30" s="10" t="s">
        <v>178</v>
      </c>
      <c r="N30" s="9">
        <v>30373.813776594201</v>
      </c>
      <c r="O30" s="10" t="s">
        <v>178</v>
      </c>
      <c r="P30" s="9">
        <v>9644.7945777702207</v>
      </c>
      <c r="Q30" s="10" t="s">
        <v>159</v>
      </c>
      <c r="R30" s="9">
        <v>221399.90371902299</v>
      </c>
      <c r="S30" s="10" t="s">
        <v>178</v>
      </c>
    </row>
    <row r="31" spans="1:19" x14ac:dyDescent="0.2">
      <c r="A31" s="12" t="s">
        <v>200</v>
      </c>
      <c r="B31" s="9">
        <v>3251.3593208306202</v>
      </c>
      <c r="C31" s="10" t="s">
        <v>159</v>
      </c>
      <c r="D31" s="9">
        <v>104733.49460423501</v>
      </c>
      <c r="E31" s="10" t="s">
        <v>178</v>
      </c>
      <c r="F31" s="9">
        <v>3571.8421381563498</v>
      </c>
      <c r="G31" s="10" t="s">
        <v>159</v>
      </c>
      <c r="H31" s="9">
        <v>53649.073803273997</v>
      </c>
      <c r="I31" s="10" t="s">
        <v>159</v>
      </c>
      <c r="J31" s="9">
        <v>11396.241747557</v>
      </c>
      <c r="K31" s="10" t="s">
        <v>178</v>
      </c>
      <c r="L31" s="9">
        <v>397.50869480130302</v>
      </c>
      <c r="M31" s="10" t="s">
        <v>178</v>
      </c>
      <c r="N31" s="9">
        <v>34505.4588878703</v>
      </c>
      <c r="O31" s="10" t="s">
        <v>178</v>
      </c>
      <c r="P31" s="9">
        <v>9662.4185827719903</v>
      </c>
      <c r="Q31" s="10" t="s">
        <v>159</v>
      </c>
      <c r="R31" s="9">
        <v>221167.39777949601</v>
      </c>
      <c r="S31" s="10" t="s">
        <v>178</v>
      </c>
    </row>
    <row r="32" spans="1:19" x14ac:dyDescent="0.2">
      <c r="A32" s="15" t="s">
        <v>201</v>
      </c>
      <c r="B32" s="13">
        <v>3483.4546099999998</v>
      </c>
      <c r="C32" s="14" t="s">
        <v>159</v>
      </c>
      <c r="D32" s="13">
        <v>114623.47900000001</v>
      </c>
      <c r="E32" s="14" t="s">
        <v>178</v>
      </c>
      <c r="F32" s="13">
        <v>3625.3674599999999</v>
      </c>
      <c r="G32" s="14" t="s">
        <v>159</v>
      </c>
      <c r="H32" s="13">
        <v>56526.916225449997</v>
      </c>
      <c r="I32" s="14" t="s">
        <v>159</v>
      </c>
      <c r="J32" s="13">
        <v>11693.606240450001</v>
      </c>
      <c r="K32" s="14" t="s">
        <v>178</v>
      </c>
      <c r="L32" s="13">
        <v>351.829812</v>
      </c>
      <c r="M32" s="14" t="s">
        <v>178</v>
      </c>
      <c r="N32" s="13">
        <v>44046.180087879999</v>
      </c>
      <c r="O32" s="14" t="s">
        <v>178</v>
      </c>
      <c r="P32" s="13">
        <v>9958.2596840000006</v>
      </c>
      <c r="Q32" s="14" t="s">
        <v>159</v>
      </c>
      <c r="R32" s="13">
        <v>244309.09311978001</v>
      </c>
      <c r="S32" s="14" t="s">
        <v>178</v>
      </c>
    </row>
    <row r="34" spans="1:2" x14ac:dyDescent="0.2">
      <c r="A34" s="16" t="s">
        <v>202</v>
      </c>
      <c r="B34" s="16" t="s">
        <v>203</v>
      </c>
    </row>
    <row r="37" spans="1:2" x14ac:dyDescent="0.2">
      <c r="B37" s="16" t="s">
        <v>208</v>
      </c>
    </row>
    <row r="40" spans="1:2" x14ac:dyDescent="0.2">
      <c r="A40" s="17" t="str">
        <f>HYPERLINK("#'TOTAL 1'!A2", "&lt;&lt;&lt; Previous table")</f>
        <v>&lt;&lt;&lt; Previous table</v>
      </c>
    </row>
    <row r="41" spans="1:2" x14ac:dyDescent="0.2">
      <c r="A41" s="17" t="str">
        <f>HYPERLINK("#'TOTAL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HYPERLINK("#'INDEX'!B128", "Link to index")</f>
        <v>Link to index</v>
      </c>
    </row>
    <row r="2" spans="1:19" ht="15.75" customHeight="1" x14ac:dyDescent="0.2">
      <c r="A2" s="25" t="s">
        <v>482</v>
      </c>
      <c r="B2" s="24"/>
      <c r="C2" s="24"/>
      <c r="D2" s="24"/>
      <c r="E2" s="24"/>
      <c r="F2" s="24"/>
      <c r="G2" s="24"/>
      <c r="H2" s="24"/>
      <c r="I2" s="24"/>
      <c r="J2" s="24"/>
      <c r="K2" s="24"/>
      <c r="L2" s="24"/>
      <c r="M2" s="24"/>
      <c r="N2" s="24"/>
      <c r="O2" s="24"/>
      <c r="P2" s="24"/>
      <c r="Q2" s="24"/>
      <c r="R2" s="24"/>
      <c r="S2" s="24"/>
    </row>
    <row r="3" spans="1:19" ht="15.75" customHeight="1" x14ac:dyDescent="0.2">
      <c r="A3" s="25" t="s">
        <v>146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6918.1817786494203</v>
      </c>
      <c r="C7" s="10" t="s">
        <v>159</v>
      </c>
      <c r="D7" s="18">
        <v>8315.3050325551594</v>
      </c>
      <c r="E7" s="10" t="s">
        <v>159</v>
      </c>
      <c r="F7" s="18">
        <v>7894.3590288961104</v>
      </c>
      <c r="G7" s="10" t="s">
        <v>159</v>
      </c>
      <c r="H7" s="18">
        <v>4529.5169537818601</v>
      </c>
      <c r="I7" s="10" t="s">
        <v>178</v>
      </c>
      <c r="J7" s="18">
        <v>4123.4522958668304</v>
      </c>
      <c r="K7" s="10" t="s">
        <v>178</v>
      </c>
      <c r="L7" s="18">
        <v>4390.5217771953903</v>
      </c>
      <c r="M7" s="10" t="s">
        <v>159</v>
      </c>
      <c r="N7" s="18">
        <v>10099.7472048202</v>
      </c>
      <c r="O7" s="10" t="s">
        <v>178</v>
      </c>
      <c r="P7" s="18">
        <v>2370.4267420051101</v>
      </c>
      <c r="Q7" s="10" t="s">
        <v>159</v>
      </c>
      <c r="R7" s="18">
        <v>7036.0063309385696</v>
      </c>
      <c r="S7" s="10" t="s">
        <v>178</v>
      </c>
    </row>
    <row r="8" spans="1:19" x14ac:dyDescent="0.2">
      <c r="A8" s="12" t="s">
        <v>171</v>
      </c>
      <c r="B8" s="18">
        <v>7738.30565077152</v>
      </c>
      <c r="C8" s="10" t="s">
        <v>159</v>
      </c>
      <c r="D8" s="18">
        <v>9102.5176678517601</v>
      </c>
      <c r="E8" s="10" t="s">
        <v>159</v>
      </c>
      <c r="F8" s="18">
        <v>8912.8730489035206</v>
      </c>
      <c r="G8" s="10" t="s">
        <v>159</v>
      </c>
      <c r="H8" s="18">
        <v>5227.8375365254697</v>
      </c>
      <c r="I8" s="10" t="s">
        <v>178</v>
      </c>
      <c r="J8" s="18">
        <v>4513.0690954435204</v>
      </c>
      <c r="K8" s="10" t="s">
        <v>178</v>
      </c>
      <c r="L8" s="18">
        <v>4907.4340650866297</v>
      </c>
      <c r="M8" s="10" t="s">
        <v>159</v>
      </c>
      <c r="N8" s="18">
        <v>9591.7160634533593</v>
      </c>
      <c r="O8" s="10" t="s">
        <v>178</v>
      </c>
      <c r="P8" s="18">
        <v>2132.2853817816099</v>
      </c>
      <c r="Q8" s="10" t="s">
        <v>159</v>
      </c>
      <c r="R8" s="18">
        <v>7344.6634993298403</v>
      </c>
      <c r="S8" s="10" t="s">
        <v>178</v>
      </c>
    </row>
    <row r="9" spans="1:19" x14ac:dyDescent="0.2">
      <c r="A9" s="12" t="s">
        <v>172</v>
      </c>
      <c r="B9" s="18">
        <v>8543.9704761318299</v>
      </c>
      <c r="C9" s="10" t="s">
        <v>178</v>
      </c>
      <c r="D9" s="18">
        <v>9894.7803821835296</v>
      </c>
      <c r="E9" s="10" t="s">
        <v>159</v>
      </c>
      <c r="F9" s="18">
        <v>10576.479042265601</v>
      </c>
      <c r="G9" s="10" t="s">
        <v>159</v>
      </c>
      <c r="H9" s="18">
        <v>5800.1120419529698</v>
      </c>
      <c r="I9" s="10" t="s">
        <v>178</v>
      </c>
      <c r="J9" s="18">
        <v>4830.7397452132</v>
      </c>
      <c r="K9" s="10" t="s">
        <v>178</v>
      </c>
      <c r="L9" s="18">
        <v>5307.0429495063399</v>
      </c>
      <c r="M9" s="10" t="s">
        <v>159</v>
      </c>
      <c r="N9" s="18">
        <v>10434.567201289001</v>
      </c>
      <c r="O9" s="10" t="s">
        <v>178</v>
      </c>
      <c r="P9" s="18">
        <v>2123.4293605376301</v>
      </c>
      <c r="Q9" s="10" t="s">
        <v>159</v>
      </c>
      <c r="R9" s="18">
        <v>7990.5320570530002</v>
      </c>
      <c r="S9" s="10" t="s">
        <v>178</v>
      </c>
    </row>
    <row r="10" spans="1:19" x14ac:dyDescent="0.2">
      <c r="A10" s="12" t="s">
        <v>173</v>
      </c>
      <c r="B10" s="18">
        <v>9637.4266074304305</v>
      </c>
      <c r="C10" s="10" t="s">
        <v>178</v>
      </c>
      <c r="D10" s="18">
        <v>9849.7711012823802</v>
      </c>
      <c r="E10" s="10" t="s">
        <v>178</v>
      </c>
      <c r="F10" s="18">
        <v>13665.834803436501</v>
      </c>
      <c r="G10" s="10" t="s">
        <v>159</v>
      </c>
      <c r="H10" s="18">
        <v>6041.6401684582797</v>
      </c>
      <c r="I10" s="10" t="s">
        <v>178</v>
      </c>
      <c r="J10" s="18">
        <v>5308.3781964273703</v>
      </c>
      <c r="K10" s="10" t="s">
        <v>178</v>
      </c>
      <c r="L10" s="18">
        <v>5937.0741210198103</v>
      </c>
      <c r="M10" s="10" t="s">
        <v>159</v>
      </c>
      <c r="N10" s="18">
        <v>10685.4412393039</v>
      </c>
      <c r="O10" s="10" t="s">
        <v>178</v>
      </c>
      <c r="P10" s="18">
        <v>2080.11334775773</v>
      </c>
      <c r="Q10" s="10" t="s">
        <v>159</v>
      </c>
      <c r="R10" s="18">
        <v>8178.2012505349103</v>
      </c>
      <c r="S10" s="10" t="s">
        <v>178</v>
      </c>
    </row>
    <row r="11" spans="1:19" x14ac:dyDescent="0.2">
      <c r="A11" s="12" t="s">
        <v>174</v>
      </c>
      <c r="B11" s="18">
        <v>10814.9077918316</v>
      </c>
      <c r="C11" s="10" t="s">
        <v>178</v>
      </c>
      <c r="D11" s="18">
        <v>10512.0729499478</v>
      </c>
      <c r="E11" s="10" t="s">
        <v>178</v>
      </c>
      <c r="F11" s="18">
        <v>18047.928633964701</v>
      </c>
      <c r="G11" s="10" t="s">
        <v>178</v>
      </c>
      <c r="H11" s="18">
        <v>6229.8707417376199</v>
      </c>
      <c r="I11" s="10" t="s">
        <v>178</v>
      </c>
      <c r="J11" s="18">
        <v>5837.4699129670698</v>
      </c>
      <c r="K11" s="10" t="s">
        <v>178</v>
      </c>
      <c r="L11" s="18">
        <v>6105.4430197540596</v>
      </c>
      <c r="M11" s="10" t="s">
        <v>178</v>
      </c>
      <c r="N11" s="18">
        <v>10514.3267232658</v>
      </c>
      <c r="O11" s="10" t="s">
        <v>178</v>
      </c>
      <c r="P11" s="18">
        <v>2086.2028404528801</v>
      </c>
      <c r="Q11" s="10" t="s">
        <v>159</v>
      </c>
      <c r="R11" s="18">
        <v>8499.4460158032598</v>
      </c>
      <c r="S11" s="10" t="s">
        <v>178</v>
      </c>
    </row>
    <row r="12" spans="1:19" x14ac:dyDescent="0.2">
      <c r="A12" s="12" t="s">
        <v>175</v>
      </c>
      <c r="B12" s="18">
        <v>11725.3862616192</v>
      </c>
      <c r="C12" s="10" t="s">
        <v>178</v>
      </c>
      <c r="D12" s="18">
        <v>10898.6651777679</v>
      </c>
      <c r="E12" s="10" t="s">
        <v>178</v>
      </c>
      <c r="F12" s="18">
        <v>22336.522212559001</v>
      </c>
      <c r="G12" s="10" t="s">
        <v>178</v>
      </c>
      <c r="H12" s="18">
        <v>6676.44723065785</v>
      </c>
      <c r="I12" s="10" t="s">
        <v>178</v>
      </c>
      <c r="J12" s="18">
        <v>6344.1433006582201</v>
      </c>
      <c r="K12" s="10" t="s">
        <v>178</v>
      </c>
      <c r="L12" s="18">
        <v>6433.1337436888998</v>
      </c>
      <c r="M12" s="10" t="s">
        <v>178</v>
      </c>
      <c r="N12" s="18">
        <v>9815.7326119113095</v>
      </c>
      <c r="O12" s="10" t="s">
        <v>178</v>
      </c>
      <c r="P12" s="18">
        <v>2001.7834090004001</v>
      </c>
      <c r="Q12" s="10" t="s">
        <v>159</v>
      </c>
      <c r="R12" s="18">
        <v>8625.3088308166407</v>
      </c>
      <c r="S12" s="10" t="s">
        <v>178</v>
      </c>
    </row>
    <row r="13" spans="1:19" x14ac:dyDescent="0.2">
      <c r="A13" s="12" t="s">
        <v>179</v>
      </c>
      <c r="B13" s="18">
        <v>10652.3185497987</v>
      </c>
      <c r="C13" s="10" t="s">
        <v>178</v>
      </c>
      <c r="D13" s="18">
        <v>11396.671481683999</v>
      </c>
      <c r="E13" s="10" t="s">
        <v>178</v>
      </c>
      <c r="F13" s="18">
        <v>24233.238246170102</v>
      </c>
      <c r="G13" s="10" t="s">
        <v>178</v>
      </c>
      <c r="H13" s="18">
        <v>7399.8473786356499</v>
      </c>
      <c r="I13" s="10" t="s">
        <v>178</v>
      </c>
      <c r="J13" s="18">
        <v>6941.0046362347102</v>
      </c>
      <c r="K13" s="10" t="s">
        <v>178</v>
      </c>
      <c r="L13" s="18">
        <v>6729.6419809715899</v>
      </c>
      <c r="M13" s="10" t="s">
        <v>178</v>
      </c>
      <c r="N13" s="18">
        <v>9580.6836615603697</v>
      </c>
      <c r="O13" s="10" t="s">
        <v>178</v>
      </c>
      <c r="P13" s="18">
        <v>2138.9522379141499</v>
      </c>
      <c r="Q13" s="10" t="s">
        <v>159</v>
      </c>
      <c r="R13" s="18">
        <v>8925.7202593403799</v>
      </c>
      <c r="S13" s="10" t="s">
        <v>178</v>
      </c>
    </row>
    <row r="14" spans="1:19" x14ac:dyDescent="0.2">
      <c r="A14" s="12" t="s">
        <v>180</v>
      </c>
      <c r="B14" s="18">
        <v>10339.613161528199</v>
      </c>
      <c r="C14" s="10" t="s">
        <v>178</v>
      </c>
      <c r="D14" s="18">
        <v>12048.197928882701</v>
      </c>
      <c r="E14" s="10" t="s">
        <v>178</v>
      </c>
      <c r="F14" s="18">
        <v>28111.013888888901</v>
      </c>
      <c r="G14" s="10" t="s">
        <v>178</v>
      </c>
      <c r="H14" s="18">
        <v>7966.8467365185297</v>
      </c>
      <c r="I14" s="10" t="s">
        <v>178</v>
      </c>
      <c r="J14" s="18">
        <v>7339.3846813460696</v>
      </c>
      <c r="K14" s="10" t="s">
        <v>178</v>
      </c>
      <c r="L14" s="18">
        <v>6959.9795241544198</v>
      </c>
      <c r="M14" s="10" t="s">
        <v>178</v>
      </c>
      <c r="N14" s="18">
        <v>9695.0443844197507</v>
      </c>
      <c r="O14" s="10" t="s">
        <v>178</v>
      </c>
      <c r="P14" s="18">
        <v>2283.4257576365699</v>
      </c>
      <c r="Q14" s="10" t="s">
        <v>159</v>
      </c>
      <c r="R14" s="18">
        <v>9351.1018267699401</v>
      </c>
      <c r="S14" s="10" t="s">
        <v>178</v>
      </c>
    </row>
    <row r="15" spans="1:19" x14ac:dyDescent="0.2">
      <c r="A15" s="12" t="s">
        <v>181</v>
      </c>
      <c r="B15" s="18">
        <v>10400.9313463571</v>
      </c>
      <c r="C15" s="10" t="s">
        <v>178</v>
      </c>
      <c r="D15" s="18">
        <v>12433.069517899001</v>
      </c>
      <c r="E15" s="10" t="s">
        <v>178</v>
      </c>
      <c r="F15" s="18">
        <v>30919.5455752122</v>
      </c>
      <c r="G15" s="10" t="s">
        <v>178</v>
      </c>
      <c r="H15" s="18">
        <v>8256.1403516111004</v>
      </c>
      <c r="I15" s="10" t="s">
        <v>178</v>
      </c>
      <c r="J15" s="18">
        <v>7508.7498171260104</v>
      </c>
      <c r="K15" s="10" t="s">
        <v>178</v>
      </c>
      <c r="L15" s="18">
        <v>6488.8099144118396</v>
      </c>
      <c r="M15" s="10" t="s">
        <v>178</v>
      </c>
      <c r="N15" s="18">
        <v>9760.38330882831</v>
      </c>
      <c r="O15" s="10" t="s">
        <v>178</v>
      </c>
      <c r="P15" s="18">
        <v>2433.9136785157002</v>
      </c>
      <c r="Q15" s="10" t="s">
        <v>159</v>
      </c>
      <c r="R15" s="18">
        <v>9585.0905811436005</v>
      </c>
      <c r="S15" s="10" t="s">
        <v>178</v>
      </c>
    </row>
    <row r="16" spans="1:19" x14ac:dyDescent="0.2">
      <c r="A16" s="12" t="s">
        <v>182</v>
      </c>
      <c r="B16" s="18">
        <v>9808.6371953492908</v>
      </c>
      <c r="C16" s="10" t="s">
        <v>178</v>
      </c>
      <c r="D16" s="18">
        <v>12971.427553257699</v>
      </c>
      <c r="E16" s="10" t="s">
        <v>178</v>
      </c>
      <c r="F16" s="18">
        <v>37164.513791475802</v>
      </c>
      <c r="G16" s="10" t="s">
        <v>178</v>
      </c>
      <c r="H16" s="18">
        <v>7852.85547544786</v>
      </c>
      <c r="I16" s="10" t="s">
        <v>178</v>
      </c>
      <c r="J16" s="18">
        <v>8050.53259715281</v>
      </c>
      <c r="K16" s="10" t="s">
        <v>178</v>
      </c>
      <c r="L16" s="18">
        <v>1246.49487126035</v>
      </c>
      <c r="M16" s="10" t="s">
        <v>178</v>
      </c>
      <c r="N16" s="18">
        <v>9910.7106172117401</v>
      </c>
      <c r="O16" s="10" t="s">
        <v>178</v>
      </c>
      <c r="P16" s="18">
        <v>2833.2257566726798</v>
      </c>
      <c r="Q16" s="10" t="s">
        <v>159</v>
      </c>
      <c r="R16" s="18">
        <v>9718.7844896674906</v>
      </c>
      <c r="S16" s="10" t="s">
        <v>178</v>
      </c>
    </row>
    <row r="17" spans="1:19" x14ac:dyDescent="0.2">
      <c r="A17" s="12" t="s">
        <v>183</v>
      </c>
      <c r="B17" s="18">
        <v>9555.35345709992</v>
      </c>
      <c r="C17" s="10" t="s">
        <v>178</v>
      </c>
      <c r="D17" s="18">
        <v>11792.4154342044</v>
      </c>
      <c r="E17" s="10" t="s">
        <v>178</v>
      </c>
      <c r="F17" s="18">
        <v>40205.191206119598</v>
      </c>
      <c r="G17" s="10" t="s">
        <v>178</v>
      </c>
      <c r="H17" s="18">
        <v>8327.7795143669191</v>
      </c>
      <c r="I17" s="10" t="s">
        <v>178</v>
      </c>
      <c r="J17" s="18">
        <v>7726.6888789565601</v>
      </c>
      <c r="K17" s="10" t="s">
        <v>178</v>
      </c>
      <c r="L17" s="18">
        <v>1535.3278200393199</v>
      </c>
      <c r="M17" s="10" t="s">
        <v>178</v>
      </c>
      <c r="N17" s="18">
        <v>10101.391407331699</v>
      </c>
      <c r="O17" s="10" t="s">
        <v>178</v>
      </c>
      <c r="P17" s="18">
        <v>2901.3189630687302</v>
      </c>
      <c r="Q17" s="10" t="s">
        <v>159</v>
      </c>
      <c r="R17" s="18">
        <v>9478.7270702704809</v>
      </c>
      <c r="S17" s="10" t="s">
        <v>178</v>
      </c>
    </row>
    <row r="18" spans="1:19" x14ac:dyDescent="0.2">
      <c r="A18" s="12" t="s">
        <v>185</v>
      </c>
      <c r="B18" s="18">
        <v>9209.8195459495892</v>
      </c>
      <c r="C18" s="10" t="s">
        <v>178</v>
      </c>
      <c r="D18" s="18">
        <v>12149.9880409651</v>
      </c>
      <c r="E18" s="10" t="s">
        <v>178</v>
      </c>
      <c r="F18" s="18">
        <v>42895.829578589997</v>
      </c>
      <c r="G18" s="10" t="s">
        <v>178</v>
      </c>
      <c r="H18" s="18">
        <v>8649.6115900226196</v>
      </c>
      <c r="I18" s="10" t="s">
        <v>178</v>
      </c>
      <c r="J18" s="18">
        <v>7769.4217034661897</v>
      </c>
      <c r="K18" s="10" t="s">
        <v>178</v>
      </c>
      <c r="L18" s="18">
        <v>2157.7567055845402</v>
      </c>
      <c r="M18" s="10" t="s">
        <v>178</v>
      </c>
      <c r="N18" s="18">
        <v>10388.052778752501</v>
      </c>
      <c r="O18" s="10" t="s">
        <v>178</v>
      </c>
      <c r="P18" s="18">
        <v>3039.3626777881</v>
      </c>
      <c r="Q18" s="10" t="s">
        <v>159</v>
      </c>
      <c r="R18" s="18">
        <v>9777.6183190486408</v>
      </c>
      <c r="S18" s="10" t="s">
        <v>178</v>
      </c>
    </row>
    <row r="19" spans="1:19" x14ac:dyDescent="0.2">
      <c r="A19" s="12" t="s">
        <v>186</v>
      </c>
      <c r="B19" s="18">
        <v>9025.3565797050505</v>
      </c>
      <c r="C19" s="10" t="s">
        <v>178</v>
      </c>
      <c r="D19" s="18">
        <v>11954.540094522899</v>
      </c>
      <c r="E19" s="10" t="s">
        <v>178</v>
      </c>
      <c r="F19" s="18">
        <v>43880.1308052975</v>
      </c>
      <c r="G19" s="10" t="s">
        <v>178</v>
      </c>
      <c r="H19" s="18">
        <v>8254.2183039305401</v>
      </c>
      <c r="I19" s="10" t="s">
        <v>178</v>
      </c>
      <c r="J19" s="18">
        <v>7544.9695702952004</v>
      </c>
      <c r="K19" s="10" t="s">
        <v>178</v>
      </c>
      <c r="L19" s="18">
        <v>2184.06678479328</v>
      </c>
      <c r="M19" s="10" t="s">
        <v>178</v>
      </c>
      <c r="N19" s="18">
        <v>10108.2928008951</v>
      </c>
      <c r="O19" s="10" t="s">
        <v>178</v>
      </c>
      <c r="P19" s="18">
        <v>2892.5054802371301</v>
      </c>
      <c r="Q19" s="10" t="s">
        <v>159</v>
      </c>
      <c r="R19" s="18">
        <v>9536.3701244328604</v>
      </c>
      <c r="S19" s="10" t="s">
        <v>178</v>
      </c>
    </row>
    <row r="20" spans="1:19" x14ac:dyDescent="0.2">
      <c r="A20" s="12" t="s">
        <v>187</v>
      </c>
      <c r="B20" s="18">
        <v>9244.5502041533091</v>
      </c>
      <c r="C20" s="10" t="s">
        <v>178</v>
      </c>
      <c r="D20" s="18">
        <v>12641.924233842699</v>
      </c>
      <c r="E20" s="10" t="s">
        <v>178</v>
      </c>
      <c r="F20" s="18">
        <v>44427.239081663603</v>
      </c>
      <c r="G20" s="10" t="s">
        <v>178</v>
      </c>
      <c r="H20" s="18">
        <v>8479.2958256680304</v>
      </c>
      <c r="I20" s="10" t="s">
        <v>178</v>
      </c>
      <c r="J20" s="18">
        <v>7649.7284160983199</v>
      </c>
      <c r="K20" s="10" t="s">
        <v>178</v>
      </c>
      <c r="L20" s="18">
        <v>2664.8483068272399</v>
      </c>
      <c r="M20" s="10" t="s">
        <v>178</v>
      </c>
      <c r="N20" s="18">
        <v>10301.835696615701</v>
      </c>
      <c r="O20" s="10" t="s">
        <v>178</v>
      </c>
      <c r="P20" s="18">
        <v>2908.5142968241698</v>
      </c>
      <c r="Q20" s="10" t="s">
        <v>159</v>
      </c>
      <c r="R20" s="18">
        <v>9872.5761570235809</v>
      </c>
      <c r="S20" s="10" t="s">
        <v>178</v>
      </c>
    </row>
    <row r="21" spans="1:19" x14ac:dyDescent="0.2">
      <c r="A21" s="12" t="s">
        <v>188</v>
      </c>
      <c r="B21" s="18">
        <v>8755.0200250721791</v>
      </c>
      <c r="C21" s="10" t="s">
        <v>178</v>
      </c>
      <c r="D21" s="18">
        <v>13124.6860116229</v>
      </c>
      <c r="E21" s="10" t="s">
        <v>178</v>
      </c>
      <c r="F21" s="18">
        <v>44965.4642771609</v>
      </c>
      <c r="G21" s="10" t="s">
        <v>178</v>
      </c>
      <c r="H21" s="18">
        <v>8716.2917283006991</v>
      </c>
      <c r="I21" s="10" t="s">
        <v>178</v>
      </c>
      <c r="J21" s="18">
        <v>7592.0879256798398</v>
      </c>
      <c r="K21" s="10" t="s">
        <v>178</v>
      </c>
      <c r="L21" s="18">
        <v>2605.4249145722501</v>
      </c>
      <c r="M21" s="10" t="s">
        <v>178</v>
      </c>
      <c r="N21" s="18">
        <v>10283.765788721999</v>
      </c>
      <c r="O21" s="10" t="s">
        <v>178</v>
      </c>
      <c r="P21" s="18">
        <v>3195.67678331872</v>
      </c>
      <c r="Q21" s="10" t="s">
        <v>159</v>
      </c>
      <c r="R21" s="18">
        <v>10081.1112719066</v>
      </c>
      <c r="S21" s="10" t="s">
        <v>178</v>
      </c>
    </row>
    <row r="22" spans="1:19" x14ac:dyDescent="0.2">
      <c r="A22" s="12" t="s">
        <v>189</v>
      </c>
      <c r="B22" s="18">
        <v>8594.4678856071296</v>
      </c>
      <c r="C22" s="10" t="s">
        <v>178</v>
      </c>
      <c r="D22" s="18">
        <v>13224.3322055717</v>
      </c>
      <c r="E22" s="10" t="s">
        <v>178</v>
      </c>
      <c r="F22" s="18">
        <v>51841.275372683202</v>
      </c>
      <c r="G22" s="10" t="s">
        <v>178</v>
      </c>
      <c r="H22" s="18">
        <v>8739.9528623717597</v>
      </c>
      <c r="I22" s="10" t="s">
        <v>178</v>
      </c>
      <c r="J22" s="18">
        <v>7392.5759865337895</v>
      </c>
      <c r="K22" s="10" t="s">
        <v>178</v>
      </c>
      <c r="L22" s="18">
        <v>846.68320003827</v>
      </c>
      <c r="M22" s="10" t="s">
        <v>178</v>
      </c>
      <c r="N22" s="18">
        <v>9697.3400975208497</v>
      </c>
      <c r="O22" s="10" t="s">
        <v>178</v>
      </c>
      <c r="P22" s="18">
        <v>3163.9821881808198</v>
      </c>
      <c r="Q22" s="10" t="s">
        <v>159</v>
      </c>
      <c r="R22" s="18">
        <v>9973.6556692317208</v>
      </c>
      <c r="S22" s="10" t="s">
        <v>178</v>
      </c>
    </row>
    <row r="23" spans="1:19" x14ac:dyDescent="0.2">
      <c r="A23" s="12" t="s">
        <v>190</v>
      </c>
      <c r="B23" s="18">
        <v>8299.1546712388808</v>
      </c>
      <c r="C23" s="10" t="s">
        <v>178</v>
      </c>
      <c r="D23" s="18">
        <v>13543.4236391015</v>
      </c>
      <c r="E23" s="10" t="s">
        <v>178</v>
      </c>
      <c r="F23" s="18">
        <v>58778.654229790103</v>
      </c>
      <c r="G23" s="10" t="s">
        <v>178</v>
      </c>
      <c r="H23" s="18">
        <v>8720.0091183837503</v>
      </c>
      <c r="I23" s="10" t="s">
        <v>178</v>
      </c>
      <c r="J23" s="18">
        <v>7158.2863029023702</v>
      </c>
      <c r="K23" s="10" t="s">
        <v>178</v>
      </c>
      <c r="L23" s="18">
        <v>1066.80367264909</v>
      </c>
      <c r="M23" s="10" t="s">
        <v>178</v>
      </c>
      <c r="N23" s="18">
        <v>9676.1679054861397</v>
      </c>
      <c r="O23" s="10" t="s">
        <v>178</v>
      </c>
      <c r="P23" s="18">
        <v>3390.22607562552</v>
      </c>
      <c r="Q23" s="10" t="s">
        <v>159</v>
      </c>
      <c r="R23" s="18">
        <v>10143.901373533001</v>
      </c>
      <c r="S23" s="10" t="s">
        <v>178</v>
      </c>
    </row>
    <row r="24" spans="1:19" x14ac:dyDescent="0.2">
      <c r="A24" s="12" t="s">
        <v>191</v>
      </c>
      <c r="B24" s="18">
        <v>7638.3810215824496</v>
      </c>
      <c r="C24" s="10" t="s">
        <v>178</v>
      </c>
      <c r="D24" s="18">
        <v>14223.699919428</v>
      </c>
      <c r="E24" s="10" t="s">
        <v>178</v>
      </c>
      <c r="F24" s="18">
        <v>65276.518160593798</v>
      </c>
      <c r="G24" s="10" t="s">
        <v>178</v>
      </c>
      <c r="H24" s="18">
        <v>9207.2962260096792</v>
      </c>
      <c r="I24" s="10" t="s">
        <v>178</v>
      </c>
      <c r="J24" s="18">
        <v>6937.0888783029104</v>
      </c>
      <c r="K24" s="10" t="s">
        <v>178</v>
      </c>
      <c r="L24" s="18">
        <v>1183.7804501235901</v>
      </c>
      <c r="M24" s="10" t="s">
        <v>178</v>
      </c>
      <c r="N24" s="18">
        <v>10107.2930366118</v>
      </c>
      <c r="O24" s="10" t="s">
        <v>178</v>
      </c>
      <c r="P24" s="18">
        <v>3456.35909712389</v>
      </c>
      <c r="Q24" s="10" t="s">
        <v>159</v>
      </c>
      <c r="R24" s="18">
        <v>10617.9102137931</v>
      </c>
      <c r="S24" s="10" t="s">
        <v>178</v>
      </c>
    </row>
    <row r="25" spans="1:19" x14ac:dyDescent="0.2">
      <c r="A25" s="12" t="s">
        <v>193</v>
      </c>
      <c r="B25" s="18">
        <v>7607.8742259321398</v>
      </c>
      <c r="C25" s="10" t="s">
        <v>178</v>
      </c>
      <c r="D25" s="18">
        <v>14872.2280853338</v>
      </c>
      <c r="E25" s="10" t="s">
        <v>178</v>
      </c>
      <c r="F25" s="18">
        <v>81953.058678294503</v>
      </c>
      <c r="G25" s="10" t="s">
        <v>178</v>
      </c>
      <c r="H25" s="18">
        <v>9558.0993149568094</v>
      </c>
      <c r="I25" s="10" t="s">
        <v>178</v>
      </c>
      <c r="J25" s="18">
        <v>6865.95798647024</v>
      </c>
      <c r="K25" s="10" t="s">
        <v>178</v>
      </c>
      <c r="L25" s="18">
        <v>1361.77564433612</v>
      </c>
      <c r="M25" s="10" t="s">
        <v>178</v>
      </c>
      <c r="N25" s="18">
        <v>10273.207155624499</v>
      </c>
      <c r="O25" s="10" t="s">
        <v>178</v>
      </c>
      <c r="P25" s="18">
        <v>3782.08724635</v>
      </c>
      <c r="Q25" s="10" t="s">
        <v>159</v>
      </c>
      <c r="R25" s="18">
        <v>11138.5221336788</v>
      </c>
      <c r="S25" s="10" t="s">
        <v>178</v>
      </c>
    </row>
    <row r="26" spans="1:19" x14ac:dyDescent="0.2">
      <c r="A26" s="12" t="s">
        <v>194</v>
      </c>
      <c r="B26" s="18">
        <v>7672.7335564038503</v>
      </c>
      <c r="C26" s="10" t="s">
        <v>178</v>
      </c>
      <c r="D26" s="18">
        <v>14820.5310498203</v>
      </c>
      <c r="E26" s="10" t="s">
        <v>178</v>
      </c>
      <c r="F26" s="18">
        <v>99903.829187888405</v>
      </c>
      <c r="G26" s="10" t="s">
        <v>178</v>
      </c>
      <c r="H26" s="18">
        <v>9602.4451956033608</v>
      </c>
      <c r="I26" s="10" t="s">
        <v>178</v>
      </c>
      <c r="J26" s="18">
        <v>6462.7630803796701</v>
      </c>
      <c r="K26" s="10" t="s">
        <v>178</v>
      </c>
      <c r="L26" s="18">
        <v>1297.01069893103</v>
      </c>
      <c r="M26" s="10" t="s">
        <v>178</v>
      </c>
      <c r="N26" s="18">
        <v>9518.54209375754</v>
      </c>
      <c r="O26" s="10" t="s">
        <v>178</v>
      </c>
      <c r="P26" s="18">
        <v>3259.8248409397802</v>
      </c>
      <c r="Q26" s="10" t="s">
        <v>159</v>
      </c>
      <c r="R26" s="18">
        <v>11026.0748222772</v>
      </c>
      <c r="S26" s="10" t="s">
        <v>178</v>
      </c>
    </row>
    <row r="27" spans="1:19" x14ac:dyDescent="0.2">
      <c r="A27" s="12" t="s">
        <v>196</v>
      </c>
      <c r="B27" s="18">
        <v>7403.2574424402401</v>
      </c>
      <c r="C27" s="10" t="s">
        <v>178</v>
      </c>
      <c r="D27" s="18">
        <v>15084.5423306222</v>
      </c>
      <c r="E27" s="10" t="s">
        <v>178</v>
      </c>
      <c r="F27" s="18">
        <v>148085.803423673</v>
      </c>
      <c r="G27" s="10" t="s">
        <v>178</v>
      </c>
      <c r="H27" s="18">
        <v>9830.8602875169508</v>
      </c>
      <c r="I27" s="10" t="s">
        <v>178</v>
      </c>
      <c r="J27" s="18">
        <v>6380.3938360491102</v>
      </c>
      <c r="K27" s="10" t="s">
        <v>178</v>
      </c>
      <c r="L27" s="18">
        <v>1307.4404802711699</v>
      </c>
      <c r="M27" s="10" t="s">
        <v>178</v>
      </c>
      <c r="N27" s="18">
        <v>9811.0767640785707</v>
      </c>
      <c r="O27" s="10" t="s">
        <v>178</v>
      </c>
      <c r="P27" s="18">
        <v>3135.0681524179199</v>
      </c>
      <c r="Q27" s="10" t="s">
        <v>159</v>
      </c>
      <c r="R27" s="18">
        <v>11658.335359843701</v>
      </c>
      <c r="S27" s="10" t="s">
        <v>178</v>
      </c>
    </row>
    <row r="28" spans="1:19" x14ac:dyDescent="0.2">
      <c r="A28" s="12" t="s">
        <v>197</v>
      </c>
      <c r="B28" s="18">
        <v>7242.38634976494</v>
      </c>
      <c r="C28" s="10" t="s">
        <v>178</v>
      </c>
      <c r="D28" s="18">
        <v>15471.5790836339</v>
      </c>
      <c r="E28" s="10" t="s">
        <v>178</v>
      </c>
      <c r="F28" s="18">
        <v>164682.23507831199</v>
      </c>
      <c r="G28" s="10" t="s">
        <v>178</v>
      </c>
      <c r="H28" s="18">
        <v>9971.4058284290004</v>
      </c>
      <c r="I28" s="10" t="s">
        <v>178</v>
      </c>
      <c r="J28" s="18">
        <v>6373.7486639408999</v>
      </c>
      <c r="K28" s="10" t="s">
        <v>178</v>
      </c>
      <c r="L28" s="18">
        <v>1115.6497851705601</v>
      </c>
      <c r="M28" s="10" t="s">
        <v>178</v>
      </c>
      <c r="N28" s="18">
        <v>9662.9221335591901</v>
      </c>
      <c r="O28" s="10" t="s">
        <v>178</v>
      </c>
      <c r="P28" s="18">
        <v>3124.73653560715</v>
      </c>
      <c r="Q28" s="10" t="s">
        <v>159</v>
      </c>
      <c r="R28" s="18">
        <v>11892.5458868694</v>
      </c>
      <c r="S28" s="10" t="s">
        <v>178</v>
      </c>
    </row>
    <row r="29" spans="1:19" x14ac:dyDescent="0.2">
      <c r="A29" s="12" t="s">
        <v>198</v>
      </c>
      <c r="B29" s="18">
        <v>6836.0656929530596</v>
      </c>
      <c r="C29" s="10" t="s">
        <v>159</v>
      </c>
      <c r="D29" s="18">
        <v>13208.727181799401</v>
      </c>
      <c r="E29" s="10" t="s">
        <v>178</v>
      </c>
      <c r="F29" s="18">
        <v>12654.570202054399</v>
      </c>
      <c r="G29" s="10" t="s">
        <v>159</v>
      </c>
      <c r="H29" s="18">
        <v>8709.7863107754893</v>
      </c>
      <c r="I29" s="10" t="s">
        <v>159</v>
      </c>
      <c r="J29" s="18">
        <v>4846.4002209317996</v>
      </c>
      <c r="K29" s="10" t="s">
        <v>178</v>
      </c>
      <c r="L29" s="18">
        <v>861.14525813881096</v>
      </c>
      <c r="M29" s="10" t="s">
        <v>178</v>
      </c>
      <c r="N29" s="18">
        <v>7259.5280207403903</v>
      </c>
      <c r="O29" s="10" t="s">
        <v>178</v>
      </c>
      <c r="P29" s="18">
        <v>3383.1313762041</v>
      </c>
      <c r="Q29" s="10" t="s">
        <v>159</v>
      </c>
      <c r="R29" s="18">
        <v>8761.95671230894</v>
      </c>
      <c r="S29" s="10" t="s">
        <v>178</v>
      </c>
    </row>
    <row r="30" spans="1:19" x14ac:dyDescent="0.2">
      <c r="A30" s="12" t="s">
        <v>199</v>
      </c>
      <c r="B30" s="18">
        <v>8566.57392151362</v>
      </c>
      <c r="C30" s="10" t="s">
        <v>159</v>
      </c>
      <c r="D30" s="18">
        <v>15094.9916235894</v>
      </c>
      <c r="E30" s="10" t="s">
        <v>178</v>
      </c>
      <c r="F30" s="18">
        <v>18623.125691049299</v>
      </c>
      <c r="G30" s="10" t="s">
        <v>159</v>
      </c>
      <c r="H30" s="18">
        <v>12429.205478293299</v>
      </c>
      <c r="I30" s="10" t="s">
        <v>159</v>
      </c>
      <c r="J30" s="18">
        <v>6969.4289828248802</v>
      </c>
      <c r="K30" s="10" t="s">
        <v>178</v>
      </c>
      <c r="L30" s="18">
        <v>905.27830980978399</v>
      </c>
      <c r="M30" s="10" t="s">
        <v>178</v>
      </c>
      <c r="N30" s="18">
        <v>5258.2449310717102</v>
      </c>
      <c r="O30" s="10" t="s">
        <v>178</v>
      </c>
      <c r="P30" s="18">
        <v>4091.7022502028199</v>
      </c>
      <c r="Q30" s="10" t="s">
        <v>159</v>
      </c>
      <c r="R30" s="18">
        <v>9885.9480101128702</v>
      </c>
      <c r="S30" s="10" t="s">
        <v>178</v>
      </c>
    </row>
    <row r="31" spans="1:19" x14ac:dyDescent="0.2">
      <c r="A31" s="12" t="s">
        <v>200</v>
      </c>
      <c r="B31" s="18">
        <v>8520.9466936250501</v>
      </c>
      <c r="C31" s="10" t="s">
        <v>159</v>
      </c>
      <c r="D31" s="18">
        <v>15408.946414443601</v>
      </c>
      <c r="E31" s="10" t="s">
        <v>178</v>
      </c>
      <c r="F31" s="18">
        <v>17823.2322178469</v>
      </c>
      <c r="G31" s="10" t="s">
        <v>159</v>
      </c>
      <c r="H31" s="18">
        <v>12302.4204863007</v>
      </c>
      <c r="I31" s="10" t="s">
        <v>159</v>
      </c>
      <c r="J31" s="18">
        <v>7402.8523974505897</v>
      </c>
      <c r="K31" s="10" t="s">
        <v>178</v>
      </c>
      <c r="L31" s="18">
        <v>817.81519627429395</v>
      </c>
      <c r="M31" s="10" t="s">
        <v>178</v>
      </c>
      <c r="N31" s="18">
        <v>6236.8268091691698</v>
      </c>
      <c r="O31" s="10" t="s">
        <v>178</v>
      </c>
      <c r="P31" s="18">
        <v>4220.4405025723399</v>
      </c>
      <c r="Q31" s="10" t="s">
        <v>159</v>
      </c>
      <c r="R31" s="18">
        <v>10243.302490140601</v>
      </c>
      <c r="S31" s="10" t="s">
        <v>178</v>
      </c>
    </row>
    <row r="32" spans="1:19" x14ac:dyDescent="0.2">
      <c r="A32" s="15" t="s">
        <v>201</v>
      </c>
      <c r="B32" s="19">
        <v>9586.2189186846299</v>
      </c>
      <c r="C32" s="14" t="s">
        <v>159</v>
      </c>
      <c r="D32" s="19">
        <v>17737.039274774899</v>
      </c>
      <c r="E32" s="14" t="s">
        <v>178</v>
      </c>
      <c r="F32" s="19">
        <v>19107.1788804065</v>
      </c>
      <c r="G32" s="14" t="s">
        <v>159</v>
      </c>
      <c r="H32" s="19">
        <v>13519.889822421301</v>
      </c>
      <c r="I32" s="14" t="s">
        <v>159</v>
      </c>
      <c r="J32" s="19">
        <v>8006.7665004411301</v>
      </c>
      <c r="K32" s="14" t="s">
        <v>178</v>
      </c>
      <c r="L32" s="19">
        <v>769.49449501555</v>
      </c>
      <c r="M32" s="14" t="s">
        <v>178</v>
      </c>
      <c r="N32" s="19">
        <v>8331.3884026057094</v>
      </c>
      <c r="O32" s="14" t="s">
        <v>178</v>
      </c>
      <c r="P32" s="19">
        <v>4535.4546592747702</v>
      </c>
      <c r="Q32" s="14" t="s">
        <v>159</v>
      </c>
      <c r="R32" s="19">
        <v>11859.314404221601</v>
      </c>
      <c r="S32" s="14" t="s">
        <v>178</v>
      </c>
    </row>
    <row r="34" spans="1:2" x14ac:dyDescent="0.2">
      <c r="A34" s="16" t="s">
        <v>202</v>
      </c>
      <c r="B34" s="16" t="s">
        <v>203</v>
      </c>
    </row>
    <row r="37" spans="1:2" x14ac:dyDescent="0.2">
      <c r="B37" s="16" t="s">
        <v>208</v>
      </c>
    </row>
    <row r="40" spans="1:2" x14ac:dyDescent="0.2">
      <c r="A40" s="17" t="str">
        <f>HYPERLINK("#'TOTAL 2'!A2", "&lt;&lt;&lt; Previous table")</f>
        <v>&lt;&lt;&lt; Previous table</v>
      </c>
    </row>
    <row r="41" spans="1:2" x14ac:dyDescent="0.2">
      <c r="A41" s="17" t="str">
        <f>HYPERLINK("#'TOTAL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HYPERLINK("#'INDEX'!B129", "Link to index")</f>
        <v>Link to index</v>
      </c>
    </row>
    <row r="2" spans="1:19" ht="15.75" customHeight="1" x14ac:dyDescent="0.2">
      <c r="A2" s="25" t="s">
        <v>483</v>
      </c>
      <c r="B2" s="24"/>
      <c r="C2" s="24"/>
      <c r="D2" s="24"/>
      <c r="E2" s="24"/>
      <c r="F2" s="24"/>
      <c r="G2" s="24"/>
      <c r="H2" s="24"/>
      <c r="I2" s="24"/>
      <c r="J2" s="24"/>
      <c r="K2" s="24"/>
      <c r="L2" s="24"/>
      <c r="M2" s="24"/>
      <c r="N2" s="24"/>
      <c r="O2" s="24"/>
      <c r="P2" s="24"/>
      <c r="Q2" s="24"/>
      <c r="R2" s="24"/>
      <c r="S2" s="24"/>
    </row>
    <row r="3" spans="1:19" ht="15.75" customHeight="1" x14ac:dyDescent="0.2">
      <c r="A3" s="25" t="s">
        <v>147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13567.896801709499</v>
      </c>
      <c r="C7" s="10" t="s">
        <v>159</v>
      </c>
      <c r="D7" s="18">
        <v>16307.926586235</v>
      </c>
      <c r="E7" s="10" t="s">
        <v>159</v>
      </c>
      <c r="F7" s="18">
        <v>15482.3697969694</v>
      </c>
      <c r="G7" s="10" t="s">
        <v>159</v>
      </c>
      <c r="H7" s="18">
        <v>8883.2616078647297</v>
      </c>
      <c r="I7" s="10" t="s">
        <v>178</v>
      </c>
      <c r="J7" s="18">
        <v>8086.8900250283696</v>
      </c>
      <c r="K7" s="10" t="s">
        <v>178</v>
      </c>
      <c r="L7" s="18">
        <v>8610.6650973652795</v>
      </c>
      <c r="M7" s="10" t="s">
        <v>159</v>
      </c>
      <c r="N7" s="18">
        <v>19807.563921095101</v>
      </c>
      <c r="O7" s="10" t="s">
        <v>178</v>
      </c>
      <c r="P7" s="18">
        <v>4648.8667746189803</v>
      </c>
      <c r="Q7" s="10" t="s">
        <v>159</v>
      </c>
      <c r="R7" s="18">
        <v>13798.973610228801</v>
      </c>
      <c r="S7" s="10" t="s">
        <v>178</v>
      </c>
    </row>
    <row r="8" spans="1:19" x14ac:dyDescent="0.2">
      <c r="A8" s="12" t="s">
        <v>171</v>
      </c>
      <c r="B8" s="18">
        <v>14997.247234681099</v>
      </c>
      <c r="C8" s="10" t="s">
        <v>159</v>
      </c>
      <c r="D8" s="18">
        <v>17641.162559818898</v>
      </c>
      <c r="E8" s="10" t="s">
        <v>159</v>
      </c>
      <c r="F8" s="18">
        <v>17273.6212186714</v>
      </c>
      <c r="G8" s="10" t="s">
        <v>159</v>
      </c>
      <c r="H8" s="18">
        <v>10131.8267300803</v>
      </c>
      <c r="I8" s="10" t="s">
        <v>178</v>
      </c>
      <c r="J8" s="18">
        <v>8746.5675389569205</v>
      </c>
      <c r="K8" s="10" t="s">
        <v>178</v>
      </c>
      <c r="L8" s="18">
        <v>9510.8677898581609</v>
      </c>
      <c r="M8" s="10" t="s">
        <v>159</v>
      </c>
      <c r="N8" s="18">
        <v>18589.2550256309</v>
      </c>
      <c r="O8" s="10" t="s">
        <v>178</v>
      </c>
      <c r="P8" s="18">
        <v>4132.4822885856001</v>
      </c>
      <c r="Q8" s="10" t="s">
        <v>159</v>
      </c>
      <c r="R8" s="18">
        <v>14234.347843833901</v>
      </c>
      <c r="S8" s="10" t="s">
        <v>178</v>
      </c>
    </row>
    <row r="9" spans="1:19" x14ac:dyDescent="0.2">
      <c r="A9" s="12" t="s">
        <v>172</v>
      </c>
      <c r="B9" s="18">
        <v>16176.912400053599</v>
      </c>
      <c r="C9" s="10" t="s">
        <v>178</v>
      </c>
      <c r="D9" s="18">
        <v>18734.497726497299</v>
      </c>
      <c r="E9" s="10" t="s">
        <v>159</v>
      </c>
      <c r="F9" s="18">
        <v>20025.206716912198</v>
      </c>
      <c r="G9" s="10" t="s">
        <v>159</v>
      </c>
      <c r="H9" s="18">
        <v>10981.768333034899</v>
      </c>
      <c r="I9" s="10" t="s">
        <v>178</v>
      </c>
      <c r="J9" s="18">
        <v>9146.3862034728409</v>
      </c>
      <c r="K9" s="10" t="s">
        <v>178</v>
      </c>
      <c r="L9" s="18">
        <v>10048.2052386907</v>
      </c>
      <c r="M9" s="10" t="s">
        <v>159</v>
      </c>
      <c r="N9" s="18">
        <v>19756.514845091799</v>
      </c>
      <c r="O9" s="10" t="s">
        <v>178</v>
      </c>
      <c r="P9" s="18">
        <v>4020.4411811908399</v>
      </c>
      <c r="Q9" s="10" t="s">
        <v>159</v>
      </c>
      <c r="R9" s="18">
        <v>15129.0477276191</v>
      </c>
      <c r="S9" s="10" t="s">
        <v>178</v>
      </c>
    </row>
    <row r="10" spans="1:19" x14ac:dyDescent="0.2">
      <c r="A10" s="12" t="s">
        <v>173</v>
      </c>
      <c r="B10" s="18">
        <v>17205.949133374401</v>
      </c>
      <c r="C10" s="10" t="s">
        <v>178</v>
      </c>
      <c r="D10" s="18">
        <v>17585.0532976699</v>
      </c>
      <c r="E10" s="10" t="s">
        <v>178</v>
      </c>
      <c r="F10" s="18">
        <v>24397.971374613498</v>
      </c>
      <c r="G10" s="10" t="s">
        <v>159</v>
      </c>
      <c r="H10" s="18">
        <v>10786.297800753</v>
      </c>
      <c r="I10" s="10" t="s">
        <v>178</v>
      </c>
      <c r="J10" s="18">
        <v>9477.1860735129903</v>
      </c>
      <c r="K10" s="10" t="s">
        <v>178</v>
      </c>
      <c r="L10" s="18">
        <v>10599.6133084511</v>
      </c>
      <c r="M10" s="10" t="s">
        <v>159</v>
      </c>
      <c r="N10" s="18">
        <v>19076.996995170299</v>
      </c>
      <c r="O10" s="10" t="s">
        <v>178</v>
      </c>
      <c r="P10" s="18">
        <v>3713.6806235783401</v>
      </c>
      <c r="Q10" s="10" t="s">
        <v>159</v>
      </c>
      <c r="R10" s="18">
        <v>14600.7560369604</v>
      </c>
      <c r="S10" s="10" t="s">
        <v>178</v>
      </c>
    </row>
    <row r="11" spans="1:19" x14ac:dyDescent="0.2">
      <c r="A11" s="12" t="s">
        <v>174</v>
      </c>
      <c r="B11" s="18">
        <v>18772.508373139699</v>
      </c>
      <c r="C11" s="10" t="s">
        <v>178</v>
      </c>
      <c r="D11" s="18">
        <v>18246.8478946254</v>
      </c>
      <c r="E11" s="10" t="s">
        <v>178</v>
      </c>
      <c r="F11" s="18">
        <v>31327.580218004699</v>
      </c>
      <c r="G11" s="10" t="s">
        <v>178</v>
      </c>
      <c r="H11" s="18">
        <v>10813.8046956978</v>
      </c>
      <c r="I11" s="10" t="s">
        <v>178</v>
      </c>
      <c r="J11" s="18">
        <v>10132.675648135701</v>
      </c>
      <c r="K11" s="10" t="s">
        <v>178</v>
      </c>
      <c r="L11" s="18">
        <v>10597.8231545004</v>
      </c>
      <c r="M11" s="10" t="s">
        <v>178</v>
      </c>
      <c r="N11" s="18">
        <v>18250.759992564501</v>
      </c>
      <c r="O11" s="10" t="s">
        <v>178</v>
      </c>
      <c r="P11" s="18">
        <v>3621.2292369287702</v>
      </c>
      <c r="Q11" s="10" t="s">
        <v>159</v>
      </c>
      <c r="R11" s="18">
        <v>14753.331657550199</v>
      </c>
      <c r="S11" s="10" t="s">
        <v>178</v>
      </c>
    </row>
    <row r="12" spans="1:19" x14ac:dyDescent="0.2">
      <c r="A12" s="12" t="s">
        <v>175</v>
      </c>
      <c r="B12" s="18">
        <v>19752.766086881598</v>
      </c>
      <c r="C12" s="10" t="s">
        <v>178</v>
      </c>
      <c r="D12" s="18">
        <v>18360.059030239801</v>
      </c>
      <c r="E12" s="10" t="s">
        <v>178</v>
      </c>
      <c r="F12" s="18">
        <v>37628.448958080102</v>
      </c>
      <c r="G12" s="10" t="s">
        <v>178</v>
      </c>
      <c r="H12" s="18">
        <v>11247.245719339</v>
      </c>
      <c r="I12" s="10" t="s">
        <v>178</v>
      </c>
      <c r="J12" s="18">
        <v>10687.441406493501</v>
      </c>
      <c r="K12" s="10" t="s">
        <v>178</v>
      </c>
      <c r="L12" s="18">
        <v>10837.3560759067</v>
      </c>
      <c r="M12" s="10" t="s">
        <v>178</v>
      </c>
      <c r="N12" s="18">
        <v>16535.7341692968</v>
      </c>
      <c r="O12" s="10" t="s">
        <v>178</v>
      </c>
      <c r="P12" s="18">
        <v>3372.2351274699099</v>
      </c>
      <c r="Q12" s="10" t="s">
        <v>159</v>
      </c>
      <c r="R12" s="18">
        <v>14530.327953452699</v>
      </c>
      <c r="S12" s="10" t="s">
        <v>178</v>
      </c>
    </row>
    <row r="13" spans="1:19" x14ac:dyDescent="0.2">
      <c r="A13" s="12" t="s">
        <v>179</v>
      </c>
      <c r="B13" s="18">
        <v>17518.331131959199</v>
      </c>
      <c r="C13" s="10" t="s">
        <v>178</v>
      </c>
      <c r="D13" s="18">
        <v>18742.4609848972</v>
      </c>
      <c r="E13" s="10" t="s">
        <v>178</v>
      </c>
      <c r="F13" s="18">
        <v>39852.909956780401</v>
      </c>
      <c r="G13" s="10" t="s">
        <v>178</v>
      </c>
      <c r="H13" s="18">
        <v>12169.4611458414</v>
      </c>
      <c r="I13" s="10" t="s">
        <v>178</v>
      </c>
      <c r="J13" s="18">
        <v>11414.8687008916</v>
      </c>
      <c r="K13" s="10" t="s">
        <v>178</v>
      </c>
      <c r="L13" s="18">
        <v>11067.271042549</v>
      </c>
      <c r="M13" s="10" t="s">
        <v>178</v>
      </c>
      <c r="N13" s="18">
        <v>15755.9678739554</v>
      </c>
      <c r="O13" s="10" t="s">
        <v>178</v>
      </c>
      <c r="P13" s="18">
        <v>3517.6260833782198</v>
      </c>
      <c r="Q13" s="10" t="s">
        <v>159</v>
      </c>
      <c r="R13" s="18">
        <v>14678.8440810679</v>
      </c>
      <c r="S13" s="10" t="s">
        <v>178</v>
      </c>
    </row>
    <row r="14" spans="1:19" x14ac:dyDescent="0.2">
      <c r="A14" s="12" t="s">
        <v>180</v>
      </c>
      <c r="B14" s="18">
        <v>16609.109650670001</v>
      </c>
      <c r="C14" s="10" t="s">
        <v>178</v>
      </c>
      <c r="D14" s="18">
        <v>19353.7066974962</v>
      </c>
      <c r="E14" s="10" t="s">
        <v>178</v>
      </c>
      <c r="F14" s="18">
        <v>45156.323044009798</v>
      </c>
      <c r="G14" s="10" t="s">
        <v>178</v>
      </c>
      <c r="H14" s="18">
        <v>12797.5997699087</v>
      </c>
      <c r="I14" s="10" t="s">
        <v>178</v>
      </c>
      <c r="J14" s="18">
        <v>11789.671725291901</v>
      </c>
      <c r="K14" s="10" t="s">
        <v>178</v>
      </c>
      <c r="L14" s="18">
        <v>11180.2116072603</v>
      </c>
      <c r="M14" s="10" t="s">
        <v>178</v>
      </c>
      <c r="N14" s="18">
        <v>15573.702104067899</v>
      </c>
      <c r="O14" s="10" t="s">
        <v>178</v>
      </c>
      <c r="P14" s="18">
        <v>3667.9968771814902</v>
      </c>
      <c r="Q14" s="10" t="s">
        <v>159</v>
      </c>
      <c r="R14" s="18">
        <v>15021.2075799214</v>
      </c>
      <c r="S14" s="10" t="s">
        <v>178</v>
      </c>
    </row>
    <row r="15" spans="1:19" x14ac:dyDescent="0.2">
      <c r="A15" s="12" t="s">
        <v>181</v>
      </c>
      <c r="B15" s="18">
        <v>16192.919181413799</v>
      </c>
      <c r="C15" s="10" t="s">
        <v>178</v>
      </c>
      <c r="D15" s="18">
        <v>19356.698277866399</v>
      </c>
      <c r="E15" s="10" t="s">
        <v>178</v>
      </c>
      <c r="F15" s="18">
        <v>48137.775931076801</v>
      </c>
      <c r="G15" s="10" t="s">
        <v>178</v>
      </c>
      <c r="H15" s="18">
        <v>12853.7540545225</v>
      </c>
      <c r="I15" s="10" t="s">
        <v>178</v>
      </c>
      <c r="J15" s="18">
        <v>11690.162629980499</v>
      </c>
      <c r="K15" s="10" t="s">
        <v>178</v>
      </c>
      <c r="L15" s="18">
        <v>10102.2467150914</v>
      </c>
      <c r="M15" s="10" t="s">
        <v>178</v>
      </c>
      <c r="N15" s="18">
        <v>15195.667852844101</v>
      </c>
      <c r="O15" s="10" t="s">
        <v>178</v>
      </c>
      <c r="P15" s="18">
        <v>3789.29214877918</v>
      </c>
      <c r="Q15" s="10" t="s">
        <v>159</v>
      </c>
      <c r="R15" s="18">
        <v>14922.759506662</v>
      </c>
      <c r="S15" s="10" t="s">
        <v>178</v>
      </c>
    </row>
    <row r="16" spans="1:19" x14ac:dyDescent="0.2">
      <c r="A16" s="12" t="s">
        <v>182</v>
      </c>
      <c r="B16" s="18">
        <v>14831.4721227721</v>
      </c>
      <c r="C16" s="10" t="s">
        <v>178</v>
      </c>
      <c r="D16" s="18">
        <v>19613.8731933034</v>
      </c>
      <c r="E16" s="10" t="s">
        <v>178</v>
      </c>
      <c r="F16" s="18">
        <v>56195.824075948498</v>
      </c>
      <c r="G16" s="10" t="s">
        <v>178</v>
      </c>
      <c r="H16" s="18">
        <v>11874.1681182261</v>
      </c>
      <c r="I16" s="10" t="s">
        <v>178</v>
      </c>
      <c r="J16" s="18">
        <v>12173.072304555601</v>
      </c>
      <c r="K16" s="10" t="s">
        <v>178</v>
      </c>
      <c r="L16" s="18">
        <v>1884.80352225098</v>
      </c>
      <c r="M16" s="10" t="s">
        <v>178</v>
      </c>
      <c r="N16" s="18">
        <v>14985.8155938046</v>
      </c>
      <c r="O16" s="10" t="s">
        <v>178</v>
      </c>
      <c r="P16" s="18">
        <v>4284.0720877651402</v>
      </c>
      <c r="Q16" s="10" t="s">
        <v>159</v>
      </c>
      <c r="R16" s="18">
        <v>14695.6073871382</v>
      </c>
      <c r="S16" s="10" t="s">
        <v>178</v>
      </c>
    </row>
    <row r="17" spans="1:19" x14ac:dyDescent="0.2">
      <c r="A17" s="12" t="s">
        <v>183</v>
      </c>
      <c r="B17" s="18">
        <v>13981.8869071596</v>
      </c>
      <c r="C17" s="10" t="s">
        <v>178</v>
      </c>
      <c r="D17" s="18">
        <v>17255.2715818982</v>
      </c>
      <c r="E17" s="10" t="s">
        <v>178</v>
      </c>
      <c r="F17" s="18">
        <v>58830.313190246401</v>
      </c>
      <c r="G17" s="10" t="s">
        <v>178</v>
      </c>
      <c r="H17" s="18">
        <v>12185.6372849422</v>
      </c>
      <c r="I17" s="10" t="s">
        <v>178</v>
      </c>
      <c r="J17" s="18">
        <v>11306.090408629099</v>
      </c>
      <c r="K17" s="10" t="s">
        <v>178</v>
      </c>
      <c r="L17" s="18">
        <v>2246.5709972513</v>
      </c>
      <c r="M17" s="10" t="s">
        <v>178</v>
      </c>
      <c r="N17" s="18">
        <v>14780.877849926301</v>
      </c>
      <c r="O17" s="10" t="s">
        <v>178</v>
      </c>
      <c r="P17" s="18">
        <v>4245.3598190114799</v>
      </c>
      <c r="Q17" s="10" t="s">
        <v>159</v>
      </c>
      <c r="R17" s="18">
        <v>13869.763218636301</v>
      </c>
      <c r="S17" s="10" t="s">
        <v>178</v>
      </c>
    </row>
    <row r="18" spans="1:19" x14ac:dyDescent="0.2">
      <c r="A18" s="12" t="s">
        <v>185</v>
      </c>
      <c r="B18" s="18">
        <v>13068.7936105591</v>
      </c>
      <c r="C18" s="10" t="s">
        <v>178</v>
      </c>
      <c r="D18" s="18">
        <v>17240.911755754001</v>
      </c>
      <c r="E18" s="10" t="s">
        <v>178</v>
      </c>
      <c r="F18" s="18">
        <v>60869.460114759502</v>
      </c>
      <c r="G18" s="10" t="s">
        <v>178</v>
      </c>
      <c r="H18" s="18">
        <v>12273.854891241601</v>
      </c>
      <c r="I18" s="10" t="s">
        <v>178</v>
      </c>
      <c r="J18" s="18">
        <v>11024.859739043801</v>
      </c>
      <c r="K18" s="10" t="s">
        <v>178</v>
      </c>
      <c r="L18" s="18">
        <v>3061.87074636942</v>
      </c>
      <c r="M18" s="10" t="s">
        <v>178</v>
      </c>
      <c r="N18" s="18">
        <v>14740.7142022471</v>
      </c>
      <c r="O18" s="10" t="s">
        <v>178</v>
      </c>
      <c r="P18" s="18">
        <v>4312.8753332759898</v>
      </c>
      <c r="Q18" s="10" t="s">
        <v>159</v>
      </c>
      <c r="R18" s="18">
        <v>13874.5037486284</v>
      </c>
      <c r="S18" s="10" t="s">
        <v>178</v>
      </c>
    </row>
    <row r="19" spans="1:19" x14ac:dyDescent="0.2">
      <c r="A19" s="12" t="s">
        <v>186</v>
      </c>
      <c r="B19" s="18">
        <v>12509.829689591201</v>
      </c>
      <c r="C19" s="10" t="s">
        <v>178</v>
      </c>
      <c r="D19" s="18">
        <v>16569.900510762702</v>
      </c>
      <c r="E19" s="10" t="s">
        <v>178</v>
      </c>
      <c r="F19" s="18">
        <v>60821.193964304803</v>
      </c>
      <c r="G19" s="10" t="s">
        <v>178</v>
      </c>
      <c r="H19" s="18">
        <v>11440.973471903701</v>
      </c>
      <c r="I19" s="10" t="s">
        <v>178</v>
      </c>
      <c r="J19" s="18">
        <v>10457.900860092701</v>
      </c>
      <c r="K19" s="10" t="s">
        <v>178</v>
      </c>
      <c r="L19" s="18">
        <v>3027.2824422134699</v>
      </c>
      <c r="M19" s="10" t="s">
        <v>178</v>
      </c>
      <c r="N19" s="18">
        <v>14010.861540481201</v>
      </c>
      <c r="O19" s="10" t="s">
        <v>178</v>
      </c>
      <c r="P19" s="18">
        <v>4009.2322795691898</v>
      </c>
      <c r="Q19" s="10" t="s">
        <v>159</v>
      </c>
      <c r="R19" s="18">
        <v>13218.1332737392</v>
      </c>
      <c r="S19" s="10" t="s">
        <v>178</v>
      </c>
    </row>
    <row r="20" spans="1:19" x14ac:dyDescent="0.2">
      <c r="A20" s="12" t="s">
        <v>187</v>
      </c>
      <c r="B20" s="18">
        <v>12433.304982863299</v>
      </c>
      <c r="C20" s="10" t="s">
        <v>178</v>
      </c>
      <c r="D20" s="18">
        <v>17002.547024840602</v>
      </c>
      <c r="E20" s="10" t="s">
        <v>178</v>
      </c>
      <c r="F20" s="18">
        <v>59751.680811981598</v>
      </c>
      <c r="G20" s="10" t="s">
        <v>178</v>
      </c>
      <c r="H20" s="18">
        <v>11404.088756323201</v>
      </c>
      <c r="I20" s="10" t="s">
        <v>178</v>
      </c>
      <c r="J20" s="18">
        <v>10288.375781733101</v>
      </c>
      <c r="K20" s="10" t="s">
        <v>178</v>
      </c>
      <c r="L20" s="18">
        <v>3584.0436798065498</v>
      </c>
      <c r="M20" s="10" t="s">
        <v>178</v>
      </c>
      <c r="N20" s="18">
        <v>13855.2836288158</v>
      </c>
      <c r="O20" s="10" t="s">
        <v>178</v>
      </c>
      <c r="P20" s="18">
        <v>3911.75822520672</v>
      </c>
      <c r="Q20" s="10" t="s">
        <v>159</v>
      </c>
      <c r="R20" s="18">
        <v>13277.958106784999</v>
      </c>
      <c r="S20" s="10" t="s">
        <v>178</v>
      </c>
    </row>
    <row r="21" spans="1:19" x14ac:dyDescent="0.2">
      <c r="A21" s="12" t="s">
        <v>188</v>
      </c>
      <c r="B21" s="18">
        <v>11504.096312944799</v>
      </c>
      <c r="C21" s="10" t="s">
        <v>178</v>
      </c>
      <c r="D21" s="18">
        <v>17245.837419272499</v>
      </c>
      <c r="E21" s="10" t="s">
        <v>178</v>
      </c>
      <c r="F21" s="18">
        <v>59084.620060189402</v>
      </c>
      <c r="G21" s="10" t="s">
        <v>178</v>
      </c>
      <c r="H21" s="18">
        <v>11453.207330987099</v>
      </c>
      <c r="I21" s="10" t="s">
        <v>178</v>
      </c>
      <c r="J21" s="18">
        <v>9976.0035343433101</v>
      </c>
      <c r="K21" s="10" t="s">
        <v>178</v>
      </c>
      <c r="L21" s="18">
        <v>3423.52833774794</v>
      </c>
      <c r="M21" s="10" t="s">
        <v>178</v>
      </c>
      <c r="N21" s="18">
        <v>13512.8682463807</v>
      </c>
      <c r="O21" s="10" t="s">
        <v>178</v>
      </c>
      <c r="P21" s="18">
        <v>4199.1192932807999</v>
      </c>
      <c r="Q21" s="10" t="s">
        <v>159</v>
      </c>
      <c r="R21" s="18">
        <v>13246.5802112852</v>
      </c>
      <c r="S21" s="10" t="s">
        <v>178</v>
      </c>
    </row>
    <row r="22" spans="1:19" x14ac:dyDescent="0.2">
      <c r="A22" s="12" t="s">
        <v>189</v>
      </c>
      <c r="B22" s="18">
        <v>11039.228545149301</v>
      </c>
      <c r="C22" s="10" t="s">
        <v>178</v>
      </c>
      <c r="D22" s="18">
        <v>16986.0923930803</v>
      </c>
      <c r="E22" s="10" t="s">
        <v>178</v>
      </c>
      <c r="F22" s="18">
        <v>66587.913821804294</v>
      </c>
      <c r="G22" s="10" t="s">
        <v>178</v>
      </c>
      <c r="H22" s="18">
        <v>11226.0978114922</v>
      </c>
      <c r="I22" s="10" t="s">
        <v>178</v>
      </c>
      <c r="J22" s="18">
        <v>9495.4495076299099</v>
      </c>
      <c r="K22" s="10" t="s">
        <v>178</v>
      </c>
      <c r="L22" s="18">
        <v>1087.5285677910899</v>
      </c>
      <c r="M22" s="10" t="s">
        <v>178</v>
      </c>
      <c r="N22" s="18">
        <v>12455.821005026801</v>
      </c>
      <c r="O22" s="10" t="s">
        <v>178</v>
      </c>
      <c r="P22" s="18">
        <v>4064.0005818862201</v>
      </c>
      <c r="Q22" s="10" t="s">
        <v>159</v>
      </c>
      <c r="R22" s="18">
        <v>12810.7366074003</v>
      </c>
      <c r="S22" s="10" t="s">
        <v>178</v>
      </c>
    </row>
    <row r="23" spans="1:19" x14ac:dyDescent="0.2">
      <c r="A23" s="12" t="s">
        <v>190</v>
      </c>
      <c r="B23" s="18">
        <v>10385.7992742932</v>
      </c>
      <c r="C23" s="10" t="s">
        <v>178</v>
      </c>
      <c r="D23" s="18">
        <v>16948.6272969327</v>
      </c>
      <c r="E23" s="10" t="s">
        <v>178</v>
      </c>
      <c r="F23" s="18">
        <v>73557.287293280198</v>
      </c>
      <c r="G23" s="10" t="s">
        <v>178</v>
      </c>
      <c r="H23" s="18">
        <v>10912.4685538631</v>
      </c>
      <c r="I23" s="10" t="s">
        <v>178</v>
      </c>
      <c r="J23" s="18">
        <v>8958.0840019178195</v>
      </c>
      <c r="K23" s="10" t="s">
        <v>178</v>
      </c>
      <c r="L23" s="18">
        <v>1335.0285960579999</v>
      </c>
      <c r="M23" s="10" t="s">
        <v>178</v>
      </c>
      <c r="N23" s="18">
        <v>12109.0329788655</v>
      </c>
      <c r="O23" s="10" t="s">
        <v>178</v>
      </c>
      <c r="P23" s="18">
        <v>4242.6257746399397</v>
      </c>
      <c r="Q23" s="10" t="s">
        <v>159</v>
      </c>
      <c r="R23" s="18">
        <v>12694.368004592799</v>
      </c>
      <c r="S23" s="10" t="s">
        <v>178</v>
      </c>
    </row>
    <row r="24" spans="1:19" x14ac:dyDescent="0.2">
      <c r="A24" s="12" t="s">
        <v>191</v>
      </c>
      <c r="B24" s="18">
        <v>9397.7833917222306</v>
      </c>
      <c r="C24" s="10" t="s">
        <v>178</v>
      </c>
      <c r="D24" s="18">
        <v>17499.945406487299</v>
      </c>
      <c r="E24" s="10" t="s">
        <v>178</v>
      </c>
      <c r="F24" s="18">
        <v>80312.120658258704</v>
      </c>
      <c r="G24" s="10" t="s">
        <v>178</v>
      </c>
      <c r="H24" s="18">
        <v>11328.0779409894</v>
      </c>
      <c r="I24" s="10" t="s">
        <v>178</v>
      </c>
      <c r="J24" s="18">
        <v>8534.9576648783004</v>
      </c>
      <c r="K24" s="10" t="s">
        <v>178</v>
      </c>
      <c r="L24" s="18">
        <v>1456.44898077004</v>
      </c>
      <c r="M24" s="10" t="s">
        <v>178</v>
      </c>
      <c r="N24" s="18">
        <v>12435.377387741501</v>
      </c>
      <c r="O24" s="10" t="s">
        <v>178</v>
      </c>
      <c r="P24" s="18">
        <v>4252.48675432658</v>
      </c>
      <c r="Q24" s="10" t="s">
        <v>159</v>
      </c>
      <c r="R24" s="18">
        <v>13063.608633824</v>
      </c>
      <c r="S24" s="10" t="s">
        <v>178</v>
      </c>
    </row>
    <row r="25" spans="1:19" x14ac:dyDescent="0.2">
      <c r="A25" s="12" t="s">
        <v>193</v>
      </c>
      <c r="B25" s="18">
        <v>9230.6064015464708</v>
      </c>
      <c r="C25" s="10" t="s">
        <v>178</v>
      </c>
      <c r="D25" s="18">
        <v>18044.420779435499</v>
      </c>
      <c r="E25" s="10" t="s">
        <v>178</v>
      </c>
      <c r="F25" s="18">
        <v>99433.350972556698</v>
      </c>
      <c r="G25" s="10" t="s">
        <v>178</v>
      </c>
      <c r="H25" s="18">
        <v>11596.8074790889</v>
      </c>
      <c r="I25" s="10" t="s">
        <v>178</v>
      </c>
      <c r="J25" s="18">
        <v>8330.44209992789</v>
      </c>
      <c r="K25" s="10" t="s">
        <v>178</v>
      </c>
      <c r="L25" s="18">
        <v>1652.2374853717999</v>
      </c>
      <c r="M25" s="10" t="s">
        <v>178</v>
      </c>
      <c r="N25" s="18">
        <v>12464.445246990401</v>
      </c>
      <c r="O25" s="10" t="s">
        <v>178</v>
      </c>
      <c r="P25" s="18">
        <v>4588.79283629169</v>
      </c>
      <c r="Q25" s="10" t="s">
        <v>159</v>
      </c>
      <c r="R25" s="18">
        <v>13514.328793770899</v>
      </c>
      <c r="S25" s="10" t="s">
        <v>178</v>
      </c>
    </row>
    <row r="26" spans="1:19" x14ac:dyDescent="0.2">
      <c r="A26" s="12" t="s">
        <v>194</v>
      </c>
      <c r="B26" s="18">
        <v>9148.7948213381696</v>
      </c>
      <c r="C26" s="10" t="s">
        <v>178</v>
      </c>
      <c r="D26" s="18">
        <v>17671.667694613301</v>
      </c>
      <c r="E26" s="10" t="s">
        <v>178</v>
      </c>
      <c r="F26" s="18">
        <v>119123.077634197</v>
      </c>
      <c r="G26" s="10" t="s">
        <v>178</v>
      </c>
      <c r="H26" s="18">
        <v>11449.7395526523</v>
      </c>
      <c r="I26" s="10" t="s">
        <v>178</v>
      </c>
      <c r="J26" s="18">
        <v>7706.0532555525297</v>
      </c>
      <c r="K26" s="10" t="s">
        <v>178</v>
      </c>
      <c r="L26" s="18">
        <v>1546.5263687798299</v>
      </c>
      <c r="M26" s="10" t="s">
        <v>178</v>
      </c>
      <c r="N26" s="18">
        <v>11349.695382211799</v>
      </c>
      <c r="O26" s="10" t="s">
        <v>178</v>
      </c>
      <c r="P26" s="18">
        <v>3886.9417794871802</v>
      </c>
      <c r="Q26" s="10" t="s">
        <v>159</v>
      </c>
      <c r="R26" s="18">
        <v>13147.243481372299</v>
      </c>
      <c r="S26" s="10" t="s">
        <v>178</v>
      </c>
    </row>
    <row r="27" spans="1:19" x14ac:dyDescent="0.2">
      <c r="A27" s="12" t="s">
        <v>196</v>
      </c>
      <c r="B27" s="18">
        <v>8662.4045230333704</v>
      </c>
      <c r="C27" s="10" t="s">
        <v>178</v>
      </c>
      <c r="D27" s="18">
        <v>17650.1234393923</v>
      </c>
      <c r="E27" s="10" t="s">
        <v>178</v>
      </c>
      <c r="F27" s="18">
        <v>173272.257968572</v>
      </c>
      <c r="G27" s="10" t="s">
        <v>178</v>
      </c>
      <c r="H27" s="18">
        <v>11502.8944058747</v>
      </c>
      <c r="I27" s="10" t="s">
        <v>178</v>
      </c>
      <c r="J27" s="18">
        <v>7465.5721287342303</v>
      </c>
      <c r="K27" s="10" t="s">
        <v>178</v>
      </c>
      <c r="L27" s="18">
        <v>1529.8101434339401</v>
      </c>
      <c r="M27" s="10" t="s">
        <v>178</v>
      </c>
      <c r="N27" s="18">
        <v>11479.7460979512</v>
      </c>
      <c r="O27" s="10" t="s">
        <v>178</v>
      </c>
      <c r="P27" s="18">
        <v>3668.2809904516098</v>
      </c>
      <c r="Q27" s="10" t="s">
        <v>159</v>
      </c>
      <c r="R27" s="18">
        <v>13641.1866988732</v>
      </c>
      <c r="S27" s="10" t="s">
        <v>178</v>
      </c>
    </row>
    <row r="28" spans="1:19" x14ac:dyDescent="0.2">
      <c r="A28" s="12" t="s">
        <v>197</v>
      </c>
      <c r="B28" s="18">
        <v>8340.4869970123891</v>
      </c>
      <c r="C28" s="10" t="s">
        <v>178</v>
      </c>
      <c r="D28" s="18">
        <v>17817.401328567001</v>
      </c>
      <c r="E28" s="10" t="s">
        <v>178</v>
      </c>
      <c r="F28" s="18">
        <v>189651.58360464699</v>
      </c>
      <c r="G28" s="10" t="s">
        <v>178</v>
      </c>
      <c r="H28" s="18">
        <v>11483.2841880418</v>
      </c>
      <c r="I28" s="10" t="s">
        <v>178</v>
      </c>
      <c r="J28" s="18">
        <v>7340.1452624174799</v>
      </c>
      <c r="K28" s="10" t="s">
        <v>178</v>
      </c>
      <c r="L28" s="18">
        <v>1284.8061504944101</v>
      </c>
      <c r="M28" s="10" t="s">
        <v>178</v>
      </c>
      <c r="N28" s="18">
        <v>11128.027768182999</v>
      </c>
      <c r="O28" s="10" t="s">
        <v>178</v>
      </c>
      <c r="P28" s="18">
        <v>3598.5134161155102</v>
      </c>
      <c r="Q28" s="10" t="s">
        <v>159</v>
      </c>
      <c r="R28" s="18">
        <v>13695.710162442099</v>
      </c>
      <c r="S28" s="10" t="s">
        <v>178</v>
      </c>
    </row>
    <row r="29" spans="1:19" x14ac:dyDescent="0.2">
      <c r="A29" s="12" t="s">
        <v>198</v>
      </c>
      <c r="B29" s="18">
        <v>7763.6908561281898</v>
      </c>
      <c r="C29" s="10" t="s">
        <v>159</v>
      </c>
      <c r="D29" s="18">
        <v>15001.0955202113</v>
      </c>
      <c r="E29" s="10" t="s">
        <v>178</v>
      </c>
      <c r="F29" s="18">
        <v>14371.7417852199</v>
      </c>
      <c r="G29" s="10" t="s">
        <v>159</v>
      </c>
      <c r="H29" s="18">
        <v>9891.6674264122703</v>
      </c>
      <c r="I29" s="10" t="s">
        <v>159</v>
      </c>
      <c r="J29" s="18">
        <v>5504.0362059674899</v>
      </c>
      <c r="K29" s="10" t="s">
        <v>178</v>
      </c>
      <c r="L29" s="18">
        <v>977.99902263992897</v>
      </c>
      <c r="M29" s="10" t="s">
        <v>178</v>
      </c>
      <c r="N29" s="18">
        <v>8244.6152283948795</v>
      </c>
      <c r="O29" s="10" t="s">
        <v>178</v>
      </c>
      <c r="P29" s="18">
        <v>3842.20797608659</v>
      </c>
      <c r="Q29" s="10" t="s">
        <v>159</v>
      </c>
      <c r="R29" s="18">
        <v>9950.9171304874199</v>
      </c>
      <c r="S29" s="10" t="s">
        <v>178</v>
      </c>
    </row>
    <row r="30" spans="1:19" x14ac:dyDescent="0.2">
      <c r="A30" s="12" t="s">
        <v>199</v>
      </c>
      <c r="B30" s="18">
        <v>9579.9813896756605</v>
      </c>
      <c r="C30" s="10" t="s">
        <v>159</v>
      </c>
      <c r="D30" s="18">
        <v>16880.697015656599</v>
      </c>
      <c r="E30" s="10" t="s">
        <v>178</v>
      </c>
      <c r="F30" s="18">
        <v>20826.201836628799</v>
      </c>
      <c r="G30" s="10" t="s">
        <v>159</v>
      </c>
      <c r="H30" s="18">
        <v>13899.554041257299</v>
      </c>
      <c r="I30" s="10" t="s">
        <v>159</v>
      </c>
      <c r="J30" s="18">
        <v>7793.8976029207597</v>
      </c>
      <c r="K30" s="10" t="s">
        <v>178</v>
      </c>
      <c r="L30" s="18">
        <v>1012.3708077362199</v>
      </c>
      <c r="M30" s="10" t="s">
        <v>178</v>
      </c>
      <c r="N30" s="18">
        <v>5880.28411866232</v>
      </c>
      <c r="O30" s="10" t="s">
        <v>178</v>
      </c>
      <c r="P30" s="18">
        <v>4575.74192065234</v>
      </c>
      <c r="Q30" s="10" t="s">
        <v>159</v>
      </c>
      <c r="R30" s="18">
        <v>11055.4346257773</v>
      </c>
      <c r="S30" s="10" t="s">
        <v>178</v>
      </c>
    </row>
    <row r="31" spans="1:19" x14ac:dyDescent="0.2">
      <c r="A31" s="12" t="s">
        <v>200</v>
      </c>
      <c r="B31" s="18">
        <v>9117.6905174457006</v>
      </c>
      <c r="C31" s="10" t="s">
        <v>159</v>
      </c>
      <c r="D31" s="18">
        <v>16488.0745835333</v>
      </c>
      <c r="E31" s="10" t="s">
        <v>178</v>
      </c>
      <c r="F31" s="18">
        <v>19071.439034406201</v>
      </c>
      <c r="G31" s="10" t="s">
        <v>159</v>
      </c>
      <c r="H31" s="18">
        <v>13163.9906506507</v>
      </c>
      <c r="I31" s="10" t="s">
        <v>159</v>
      </c>
      <c r="J31" s="18">
        <v>7921.2932005293796</v>
      </c>
      <c r="K31" s="10" t="s">
        <v>178</v>
      </c>
      <c r="L31" s="18">
        <v>875.08889894496997</v>
      </c>
      <c r="M31" s="10" t="s">
        <v>178</v>
      </c>
      <c r="N31" s="18">
        <v>6673.6078397787396</v>
      </c>
      <c r="O31" s="10" t="s">
        <v>178</v>
      </c>
      <c r="P31" s="18">
        <v>4516.0088113844004</v>
      </c>
      <c r="Q31" s="10" t="s">
        <v>159</v>
      </c>
      <c r="R31" s="18">
        <v>10960.667322511999</v>
      </c>
      <c r="S31" s="10" t="s">
        <v>178</v>
      </c>
    </row>
    <row r="32" spans="1:19" x14ac:dyDescent="0.2">
      <c r="A32" s="15" t="s">
        <v>201</v>
      </c>
      <c r="B32" s="19">
        <v>9586.2189186846299</v>
      </c>
      <c r="C32" s="14" t="s">
        <v>159</v>
      </c>
      <c r="D32" s="19">
        <v>17737.039274774899</v>
      </c>
      <c r="E32" s="14" t="s">
        <v>178</v>
      </c>
      <c r="F32" s="19">
        <v>19107.1788804065</v>
      </c>
      <c r="G32" s="14" t="s">
        <v>159</v>
      </c>
      <c r="H32" s="19">
        <v>13519.889822421301</v>
      </c>
      <c r="I32" s="14" t="s">
        <v>159</v>
      </c>
      <c r="J32" s="19">
        <v>8006.7665004411301</v>
      </c>
      <c r="K32" s="14" t="s">
        <v>178</v>
      </c>
      <c r="L32" s="19">
        <v>769.49449501555</v>
      </c>
      <c r="M32" s="14" t="s">
        <v>178</v>
      </c>
      <c r="N32" s="19">
        <v>8331.3884026057094</v>
      </c>
      <c r="O32" s="14" t="s">
        <v>178</v>
      </c>
      <c r="P32" s="19">
        <v>4535.4546592747702</v>
      </c>
      <c r="Q32" s="14" t="s">
        <v>159</v>
      </c>
      <c r="R32" s="19">
        <v>11859.314404221601</v>
      </c>
      <c r="S32" s="14" t="s">
        <v>178</v>
      </c>
    </row>
    <row r="34" spans="1:2" x14ac:dyDescent="0.2">
      <c r="A34" s="16" t="s">
        <v>202</v>
      </c>
      <c r="B34" s="16" t="s">
        <v>203</v>
      </c>
    </row>
    <row r="37" spans="1:2" x14ac:dyDescent="0.2">
      <c r="B37" s="16" t="s">
        <v>208</v>
      </c>
    </row>
    <row r="40" spans="1:2" x14ac:dyDescent="0.2">
      <c r="A40" s="17" t="str">
        <f>HYPERLINK("#'TOTAL 3'!A2", "&lt;&lt;&lt; Previous table")</f>
        <v>&lt;&lt;&lt; Previous table</v>
      </c>
    </row>
    <row r="41" spans="1:2" x14ac:dyDescent="0.2">
      <c r="A41" s="17" t="str">
        <f>HYPERLINK("#'TOTAL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HYPERLINK("#'INDEX'!B130", "Link to index")</f>
        <v>Link to index</v>
      </c>
    </row>
    <row r="2" spans="1:19" ht="15.75" customHeight="1" x14ac:dyDescent="0.2">
      <c r="A2" s="25" t="s">
        <v>484</v>
      </c>
      <c r="B2" s="24"/>
      <c r="C2" s="24"/>
      <c r="D2" s="24"/>
      <c r="E2" s="24"/>
      <c r="F2" s="24"/>
      <c r="G2" s="24"/>
      <c r="H2" s="24"/>
      <c r="I2" s="24"/>
      <c r="J2" s="24"/>
      <c r="K2" s="24"/>
      <c r="L2" s="24"/>
      <c r="M2" s="24"/>
      <c r="N2" s="24"/>
      <c r="O2" s="24"/>
      <c r="P2" s="24"/>
      <c r="Q2" s="24"/>
      <c r="R2" s="24"/>
      <c r="S2" s="24"/>
    </row>
    <row r="3" spans="1:19" ht="15.75" customHeight="1" x14ac:dyDescent="0.2">
      <c r="A3" s="25" t="s">
        <v>148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178.83</v>
      </c>
      <c r="C7" s="10" t="s">
        <v>159</v>
      </c>
      <c r="D7" s="9">
        <v>4527.701</v>
      </c>
      <c r="E7" s="10" t="s">
        <v>159</v>
      </c>
      <c r="F7" s="9">
        <v>111.129</v>
      </c>
      <c r="G7" s="10" t="s">
        <v>159</v>
      </c>
      <c r="H7" s="9">
        <v>1761.777</v>
      </c>
      <c r="I7" s="10" t="s">
        <v>178</v>
      </c>
      <c r="J7" s="9">
        <v>664.13800000000003</v>
      </c>
      <c r="K7" s="10" t="s">
        <v>178</v>
      </c>
      <c r="L7" s="9">
        <v>177.16800499999999</v>
      </c>
      <c r="M7" s="10" t="s">
        <v>159</v>
      </c>
      <c r="N7" s="9">
        <v>3197.0970000000002</v>
      </c>
      <c r="O7" s="10" t="s">
        <v>178</v>
      </c>
      <c r="P7" s="9">
        <v>698.88599999999997</v>
      </c>
      <c r="Q7" s="10" t="s">
        <v>159</v>
      </c>
      <c r="R7" s="9">
        <v>11316.726005</v>
      </c>
      <c r="S7" s="10" t="s">
        <v>178</v>
      </c>
    </row>
    <row r="8" spans="1:19" x14ac:dyDescent="0.2">
      <c r="A8" s="12" t="s">
        <v>171</v>
      </c>
      <c r="B8" s="9">
        <v>200.14400000000001</v>
      </c>
      <c r="C8" s="10" t="s">
        <v>159</v>
      </c>
      <c r="D8" s="9">
        <v>5104.8469999999998</v>
      </c>
      <c r="E8" s="10" t="s">
        <v>159</v>
      </c>
      <c r="F8" s="9">
        <v>122.2702</v>
      </c>
      <c r="G8" s="10" t="s">
        <v>159</v>
      </c>
      <c r="H8" s="9">
        <v>1992.62</v>
      </c>
      <c r="I8" s="10" t="s">
        <v>178</v>
      </c>
      <c r="J8" s="9">
        <v>719.346</v>
      </c>
      <c r="K8" s="10" t="s">
        <v>178</v>
      </c>
      <c r="L8" s="9">
        <v>196.46199999999999</v>
      </c>
      <c r="M8" s="10" t="s">
        <v>159</v>
      </c>
      <c r="N8" s="9">
        <v>3456.7959999999998</v>
      </c>
      <c r="O8" s="10" t="s">
        <v>178</v>
      </c>
      <c r="P8" s="9">
        <v>645.93600000000004</v>
      </c>
      <c r="Q8" s="10" t="s">
        <v>159</v>
      </c>
      <c r="R8" s="9">
        <v>12438.421200000001</v>
      </c>
      <c r="S8" s="10" t="s">
        <v>178</v>
      </c>
    </row>
    <row r="9" spans="1:19" x14ac:dyDescent="0.2">
      <c r="A9" s="12" t="s">
        <v>172</v>
      </c>
      <c r="B9" s="9">
        <v>209.821</v>
      </c>
      <c r="C9" s="10" t="s">
        <v>159</v>
      </c>
      <c r="D9" s="9">
        <v>5520.4520000000002</v>
      </c>
      <c r="E9" s="10" t="s">
        <v>159</v>
      </c>
      <c r="F9" s="9">
        <v>147.71379999999999</v>
      </c>
      <c r="G9" s="10" t="s">
        <v>159</v>
      </c>
      <c r="H9" s="9">
        <v>2019.04</v>
      </c>
      <c r="I9" s="10" t="s">
        <v>178</v>
      </c>
      <c r="J9" s="9">
        <v>767.78599999999994</v>
      </c>
      <c r="K9" s="10" t="s">
        <v>178</v>
      </c>
      <c r="L9" s="9">
        <v>209.60917085899999</v>
      </c>
      <c r="M9" s="10" t="s">
        <v>159</v>
      </c>
      <c r="N9" s="9">
        <v>3782.6</v>
      </c>
      <c r="O9" s="10" t="s">
        <v>178</v>
      </c>
      <c r="P9" s="9">
        <v>656.52700000000004</v>
      </c>
      <c r="Q9" s="10" t="s">
        <v>159</v>
      </c>
      <c r="R9" s="9">
        <v>13313.548970858999</v>
      </c>
      <c r="S9" s="10" t="s">
        <v>178</v>
      </c>
    </row>
    <row r="10" spans="1:19" x14ac:dyDescent="0.2">
      <c r="A10" s="12" t="s">
        <v>173</v>
      </c>
      <c r="B10" s="9">
        <v>226.63800000000001</v>
      </c>
      <c r="C10" s="10" t="s">
        <v>159</v>
      </c>
      <c r="D10" s="9">
        <v>5886.62</v>
      </c>
      <c r="E10" s="10" t="s">
        <v>178</v>
      </c>
      <c r="F10" s="9">
        <v>170.755</v>
      </c>
      <c r="G10" s="10" t="s">
        <v>159</v>
      </c>
      <c r="H10" s="9">
        <v>2168.3980000000001</v>
      </c>
      <c r="I10" s="10" t="s">
        <v>178</v>
      </c>
      <c r="J10" s="9">
        <v>838.173</v>
      </c>
      <c r="K10" s="10" t="s">
        <v>178</v>
      </c>
      <c r="L10" s="9">
        <v>231.72371200000001</v>
      </c>
      <c r="M10" s="10" t="s">
        <v>159</v>
      </c>
      <c r="N10" s="9">
        <v>4169.1580000000004</v>
      </c>
      <c r="O10" s="10" t="s">
        <v>178</v>
      </c>
      <c r="P10" s="9">
        <v>657.66399999999999</v>
      </c>
      <c r="Q10" s="10" t="s">
        <v>159</v>
      </c>
      <c r="R10" s="9">
        <v>14349.129712</v>
      </c>
      <c r="S10" s="10" t="s">
        <v>178</v>
      </c>
    </row>
    <row r="11" spans="1:19" x14ac:dyDescent="0.2">
      <c r="A11" s="12" t="s">
        <v>174</v>
      </c>
      <c r="B11" s="9">
        <v>231.316</v>
      </c>
      <c r="C11" s="10" t="s">
        <v>159</v>
      </c>
      <c r="D11" s="9">
        <v>6047.2420000000002</v>
      </c>
      <c r="E11" s="10" t="s">
        <v>178</v>
      </c>
      <c r="F11" s="9">
        <v>216.833018662</v>
      </c>
      <c r="G11" s="10" t="s">
        <v>178</v>
      </c>
      <c r="H11" s="9">
        <v>2305.7170000000001</v>
      </c>
      <c r="I11" s="10" t="s">
        <v>178</v>
      </c>
      <c r="J11" s="9">
        <v>901.37599999999998</v>
      </c>
      <c r="K11" s="10" t="s">
        <v>178</v>
      </c>
      <c r="L11" s="9">
        <v>260.15880199999998</v>
      </c>
      <c r="M11" s="10" t="s">
        <v>159</v>
      </c>
      <c r="N11" s="9">
        <v>4366.28</v>
      </c>
      <c r="O11" s="10" t="s">
        <v>178</v>
      </c>
      <c r="P11" s="9">
        <v>673.44</v>
      </c>
      <c r="Q11" s="10" t="s">
        <v>159</v>
      </c>
      <c r="R11" s="9">
        <v>15002.362820662</v>
      </c>
      <c r="S11" s="10" t="s">
        <v>178</v>
      </c>
    </row>
    <row r="12" spans="1:19" x14ac:dyDescent="0.2">
      <c r="A12" s="12" t="s">
        <v>175</v>
      </c>
      <c r="B12" s="9">
        <v>242.45</v>
      </c>
      <c r="C12" s="10" t="s">
        <v>178</v>
      </c>
      <c r="D12" s="9">
        <v>6312.7060000000001</v>
      </c>
      <c r="E12" s="10" t="s">
        <v>406</v>
      </c>
      <c r="F12" s="9">
        <v>250.39500000000001</v>
      </c>
      <c r="G12" s="10" t="s">
        <v>178</v>
      </c>
      <c r="H12" s="9">
        <v>2478.4569999999999</v>
      </c>
      <c r="I12" s="10" t="s">
        <v>178</v>
      </c>
      <c r="J12" s="9">
        <v>981.7</v>
      </c>
      <c r="K12" s="10" t="s">
        <v>178</v>
      </c>
      <c r="L12" s="9">
        <v>270.75099999999998</v>
      </c>
      <c r="M12" s="10" t="s">
        <v>159</v>
      </c>
      <c r="N12" s="9">
        <v>4236.201</v>
      </c>
      <c r="O12" s="10" t="s">
        <v>178</v>
      </c>
      <c r="P12" s="9">
        <v>669.69799999999998</v>
      </c>
      <c r="Q12" s="10" t="s">
        <v>159</v>
      </c>
      <c r="R12" s="9">
        <v>15442.358</v>
      </c>
      <c r="S12" s="10" t="s">
        <v>406</v>
      </c>
    </row>
    <row r="13" spans="1:19" x14ac:dyDescent="0.2">
      <c r="A13" s="12" t="s">
        <v>179</v>
      </c>
      <c r="B13" s="9">
        <v>254.08</v>
      </c>
      <c r="C13" s="10" t="s">
        <v>178</v>
      </c>
      <c r="D13" s="9">
        <v>6614.3140000000003</v>
      </c>
      <c r="E13" s="10" t="s">
        <v>318</v>
      </c>
      <c r="F13" s="9">
        <v>267.339</v>
      </c>
      <c r="G13" s="10" t="s">
        <v>178</v>
      </c>
      <c r="H13" s="9">
        <v>2793.2939999999999</v>
      </c>
      <c r="I13" s="10" t="s">
        <v>178</v>
      </c>
      <c r="J13" s="9">
        <v>1052.953</v>
      </c>
      <c r="K13" s="10" t="s">
        <v>178</v>
      </c>
      <c r="L13" s="9">
        <v>285.23</v>
      </c>
      <c r="M13" s="10" t="s">
        <v>159</v>
      </c>
      <c r="N13" s="9">
        <v>4250.9440000000004</v>
      </c>
      <c r="O13" s="10" t="s">
        <v>178</v>
      </c>
      <c r="P13" s="9">
        <v>728.66499999999996</v>
      </c>
      <c r="Q13" s="10" t="s">
        <v>159</v>
      </c>
      <c r="R13" s="9">
        <v>16246.819</v>
      </c>
      <c r="S13" s="10" t="s">
        <v>406</v>
      </c>
    </row>
    <row r="14" spans="1:19" x14ac:dyDescent="0.2">
      <c r="A14" s="12" t="s">
        <v>180</v>
      </c>
      <c r="B14" s="9">
        <v>248.054</v>
      </c>
      <c r="C14" s="10" t="s">
        <v>178</v>
      </c>
      <c r="D14" s="9">
        <v>6924.5659999999998</v>
      </c>
      <c r="E14" s="10" t="s">
        <v>318</v>
      </c>
      <c r="F14" s="9">
        <v>272.38900000000001</v>
      </c>
      <c r="G14" s="10" t="s">
        <v>178</v>
      </c>
      <c r="H14" s="9">
        <v>2969.152</v>
      </c>
      <c r="I14" s="10" t="s">
        <v>178</v>
      </c>
      <c r="J14" s="9">
        <v>1087.086</v>
      </c>
      <c r="K14" s="10" t="s">
        <v>178</v>
      </c>
      <c r="L14" s="9">
        <v>298.416</v>
      </c>
      <c r="M14" s="10" t="s">
        <v>159</v>
      </c>
      <c r="N14" s="9">
        <v>4328.7110000000002</v>
      </c>
      <c r="O14" s="10" t="s">
        <v>178</v>
      </c>
      <c r="P14" s="9">
        <v>785.84799999999996</v>
      </c>
      <c r="Q14" s="10" t="s">
        <v>159</v>
      </c>
      <c r="R14" s="9">
        <v>16914.222000000002</v>
      </c>
      <c r="S14" s="10" t="s">
        <v>406</v>
      </c>
    </row>
    <row r="15" spans="1:19" x14ac:dyDescent="0.2">
      <c r="A15" s="12" t="s">
        <v>181</v>
      </c>
      <c r="B15" s="9">
        <v>256.78100000000001</v>
      </c>
      <c r="C15" s="10" t="s">
        <v>178</v>
      </c>
      <c r="D15" s="9">
        <v>7123.0820000000003</v>
      </c>
      <c r="E15" s="10" t="s">
        <v>318</v>
      </c>
      <c r="F15" s="9">
        <v>319.31173000000001</v>
      </c>
      <c r="G15" s="10" t="s">
        <v>178</v>
      </c>
      <c r="H15" s="9">
        <v>3120.9495870300002</v>
      </c>
      <c r="I15" s="10" t="s">
        <v>178</v>
      </c>
      <c r="J15" s="9">
        <v>1097.979</v>
      </c>
      <c r="K15" s="10" t="s">
        <v>178</v>
      </c>
      <c r="L15" s="9">
        <v>312.12400000000002</v>
      </c>
      <c r="M15" s="10" t="s">
        <v>159</v>
      </c>
      <c r="N15" s="9">
        <v>4534.8529884</v>
      </c>
      <c r="O15" s="10" t="s">
        <v>178</v>
      </c>
      <c r="P15" s="9">
        <v>851.98635999999999</v>
      </c>
      <c r="Q15" s="10" t="s">
        <v>159</v>
      </c>
      <c r="R15" s="9">
        <v>17617.06666543</v>
      </c>
      <c r="S15" s="10" t="s">
        <v>406</v>
      </c>
    </row>
    <row r="16" spans="1:19" x14ac:dyDescent="0.2">
      <c r="A16" s="12" t="s">
        <v>182</v>
      </c>
      <c r="B16" s="9">
        <v>250.10400000000001</v>
      </c>
      <c r="C16" s="10" t="s">
        <v>178</v>
      </c>
      <c r="D16" s="9">
        <v>7369.3090000000002</v>
      </c>
      <c r="E16" s="10" t="s">
        <v>318</v>
      </c>
      <c r="F16" s="9">
        <v>391.24453999999997</v>
      </c>
      <c r="G16" s="10" t="s">
        <v>178</v>
      </c>
      <c r="H16" s="9">
        <v>3011.7632867299999</v>
      </c>
      <c r="I16" s="10" t="s">
        <v>178</v>
      </c>
      <c r="J16" s="9">
        <v>1152.008</v>
      </c>
      <c r="K16" s="10" t="s">
        <v>178</v>
      </c>
      <c r="L16" s="9">
        <v>328.38600000000002</v>
      </c>
      <c r="M16" s="10" t="s">
        <v>159</v>
      </c>
      <c r="N16" s="9">
        <v>4703.5057459999998</v>
      </c>
      <c r="O16" s="10" t="s">
        <v>178</v>
      </c>
      <c r="P16" s="9">
        <v>1006.5170000000001</v>
      </c>
      <c r="Q16" s="10" t="s">
        <v>159</v>
      </c>
      <c r="R16" s="9">
        <v>18212.837572730001</v>
      </c>
      <c r="S16" s="10" t="s">
        <v>406</v>
      </c>
    </row>
    <row r="17" spans="1:19" x14ac:dyDescent="0.2">
      <c r="A17" s="12" t="s">
        <v>183</v>
      </c>
      <c r="B17" s="9">
        <v>243.86099999999999</v>
      </c>
      <c r="C17" s="10" t="s">
        <v>178</v>
      </c>
      <c r="D17" s="9">
        <v>6845.7830000000004</v>
      </c>
      <c r="E17" s="10" t="s">
        <v>159</v>
      </c>
      <c r="F17" s="9">
        <v>443.97578075000001</v>
      </c>
      <c r="G17" s="10" t="s">
        <v>178</v>
      </c>
      <c r="H17" s="9">
        <v>3197.3413636599998</v>
      </c>
      <c r="I17" s="10" t="s">
        <v>178</v>
      </c>
      <c r="J17" s="9">
        <v>1102.453</v>
      </c>
      <c r="K17" s="10" t="s">
        <v>178</v>
      </c>
      <c r="L17" s="9">
        <v>358.46199999999999</v>
      </c>
      <c r="M17" s="10" t="s">
        <v>159</v>
      </c>
      <c r="N17" s="9">
        <v>4836.4093499999999</v>
      </c>
      <c r="O17" s="10" t="s">
        <v>178</v>
      </c>
      <c r="P17" s="9">
        <v>1071.77</v>
      </c>
      <c r="Q17" s="10" t="s">
        <v>159</v>
      </c>
      <c r="R17" s="9">
        <v>18100.05549441</v>
      </c>
      <c r="S17" s="10" t="s">
        <v>178</v>
      </c>
    </row>
    <row r="18" spans="1:19" x14ac:dyDescent="0.2">
      <c r="A18" s="12" t="s">
        <v>185</v>
      </c>
      <c r="B18" s="9">
        <v>243.52099999999999</v>
      </c>
      <c r="C18" s="10" t="s">
        <v>178</v>
      </c>
      <c r="D18" s="9">
        <v>7150.3739999999998</v>
      </c>
      <c r="E18" s="10" t="s">
        <v>159</v>
      </c>
      <c r="F18" s="9">
        <v>500.42891147</v>
      </c>
      <c r="G18" s="10" t="s">
        <v>178</v>
      </c>
      <c r="H18" s="9">
        <v>3344.337</v>
      </c>
      <c r="I18" s="10" t="s">
        <v>178</v>
      </c>
      <c r="J18" s="9">
        <v>1133.752</v>
      </c>
      <c r="K18" s="10" t="s">
        <v>178</v>
      </c>
      <c r="L18" s="9">
        <v>395.90199999999999</v>
      </c>
      <c r="M18" s="10" t="s">
        <v>159</v>
      </c>
      <c r="N18" s="9">
        <v>5106.6899039999998</v>
      </c>
      <c r="O18" s="10" t="s">
        <v>178</v>
      </c>
      <c r="P18" s="9">
        <v>1164.1585831</v>
      </c>
      <c r="Q18" s="10" t="s">
        <v>159</v>
      </c>
      <c r="R18" s="9">
        <v>19039.163398569999</v>
      </c>
      <c r="S18" s="10" t="s">
        <v>178</v>
      </c>
    </row>
    <row r="19" spans="1:19" x14ac:dyDescent="0.2">
      <c r="A19" s="12" t="s">
        <v>186</v>
      </c>
      <c r="B19" s="9">
        <v>243.00200000000001</v>
      </c>
      <c r="C19" s="10" t="s">
        <v>178</v>
      </c>
      <c r="D19" s="9">
        <v>6673.0119999999997</v>
      </c>
      <c r="E19" s="10" t="s">
        <v>178</v>
      </c>
      <c r="F19" s="9">
        <v>543.06910800000003</v>
      </c>
      <c r="G19" s="10" t="s">
        <v>178</v>
      </c>
      <c r="H19" s="9">
        <v>3215.3560000000002</v>
      </c>
      <c r="I19" s="10" t="s">
        <v>178</v>
      </c>
      <c r="J19" s="9">
        <v>1140.8320000000001</v>
      </c>
      <c r="K19" s="10" t="s">
        <v>178</v>
      </c>
      <c r="L19" s="9">
        <v>383.42700000000002</v>
      </c>
      <c r="M19" s="10" t="s">
        <v>159</v>
      </c>
      <c r="N19" s="9">
        <v>5120.5668895839999</v>
      </c>
      <c r="O19" s="10" t="s">
        <v>178</v>
      </c>
      <c r="P19" s="9">
        <v>1136.8219999999999</v>
      </c>
      <c r="Q19" s="10" t="s">
        <v>159</v>
      </c>
      <c r="R19" s="9">
        <v>18456.086997584</v>
      </c>
      <c r="S19" s="10" t="s">
        <v>178</v>
      </c>
    </row>
    <row r="20" spans="1:19" x14ac:dyDescent="0.2">
      <c r="A20" s="12" t="s">
        <v>187</v>
      </c>
      <c r="B20" s="9">
        <v>245.17500000000001</v>
      </c>
      <c r="C20" s="10" t="s">
        <v>178</v>
      </c>
      <c r="D20" s="9">
        <v>7444.9849999999997</v>
      </c>
      <c r="E20" s="10" t="s">
        <v>159</v>
      </c>
      <c r="F20" s="9">
        <v>570.25244199999997</v>
      </c>
      <c r="G20" s="10" t="s">
        <v>178</v>
      </c>
      <c r="H20" s="9">
        <v>3321.35</v>
      </c>
      <c r="I20" s="10" t="s">
        <v>178</v>
      </c>
      <c r="J20" s="9">
        <v>1145.1120000000001</v>
      </c>
      <c r="K20" s="10" t="s">
        <v>178</v>
      </c>
      <c r="L20" s="9">
        <v>392.46</v>
      </c>
      <c r="M20" s="10" t="s">
        <v>159</v>
      </c>
      <c r="N20" s="9">
        <v>5183.4110000000001</v>
      </c>
      <c r="O20" s="10" t="s">
        <v>178</v>
      </c>
      <c r="P20" s="9">
        <v>1118.6601000000001</v>
      </c>
      <c r="Q20" s="10" t="s">
        <v>159</v>
      </c>
      <c r="R20" s="9">
        <v>19421.405542</v>
      </c>
      <c r="S20" s="10" t="s">
        <v>178</v>
      </c>
    </row>
    <row r="21" spans="1:19" x14ac:dyDescent="0.2">
      <c r="A21" s="12" t="s">
        <v>188</v>
      </c>
      <c r="B21" s="9">
        <v>247.12299999999999</v>
      </c>
      <c r="C21" s="10" t="s">
        <v>178</v>
      </c>
      <c r="D21" s="9">
        <v>7807.9049999999997</v>
      </c>
      <c r="E21" s="10" t="s">
        <v>159</v>
      </c>
      <c r="F21" s="9">
        <v>692.84770500000002</v>
      </c>
      <c r="G21" s="10" t="s">
        <v>178</v>
      </c>
      <c r="H21" s="9">
        <v>3477.4989999999998</v>
      </c>
      <c r="I21" s="10" t="s">
        <v>178</v>
      </c>
      <c r="J21" s="9">
        <v>1163.68</v>
      </c>
      <c r="K21" s="10" t="s">
        <v>178</v>
      </c>
      <c r="L21" s="9">
        <v>384.14400000000001</v>
      </c>
      <c r="M21" s="10" t="s">
        <v>159</v>
      </c>
      <c r="N21" s="9">
        <v>5462.1509999999998</v>
      </c>
      <c r="O21" s="10" t="s">
        <v>178</v>
      </c>
      <c r="P21" s="9">
        <v>1313.4136000000001</v>
      </c>
      <c r="Q21" s="10" t="s">
        <v>159</v>
      </c>
      <c r="R21" s="9">
        <v>20548.763305</v>
      </c>
      <c r="S21" s="10" t="s">
        <v>178</v>
      </c>
    </row>
    <row r="22" spans="1:19" x14ac:dyDescent="0.2">
      <c r="A22" s="12" t="s">
        <v>189</v>
      </c>
      <c r="B22" s="9">
        <v>243.584</v>
      </c>
      <c r="C22" s="10" t="s">
        <v>178</v>
      </c>
      <c r="D22" s="9">
        <v>8051.68</v>
      </c>
      <c r="E22" s="10" t="s">
        <v>159</v>
      </c>
      <c r="F22" s="9">
        <v>820.86435600000004</v>
      </c>
      <c r="G22" s="10" t="s">
        <v>178</v>
      </c>
      <c r="H22" s="9">
        <v>3556.462</v>
      </c>
      <c r="I22" s="10" t="s">
        <v>178</v>
      </c>
      <c r="J22" s="9">
        <v>1132.691</v>
      </c>
      <c r="K22" s="10" t="s">
        <v>178</v>
      </c>
      <c r="L22" s="9">
        <v>320.32499999999999</v>
      </c>
      <c r="M22" s="10" t="s">
        <v>159</v>
      </c>
      <c r="N22" s="9">
        <v>5341.2560000000003</v>
      </c>
      <c r="O22" s="10" t="s">
        <v>178</v>
      </c>
      <c r="P22" s="9">
        <v>1328.684</v>
      </c>
      <c r="Q22" s="10" t="s">
        <v>159</v>
      </c>
      <c r="R22" s="9">
        <v>20795.546355999999</v>
      </c>
      <c r="S22" s="10" t="s">
        <v>178</v>
      </c>
    </row>
    <row r="23" spans="1:19" x14ac:dyDescent="0.2">
      <c r="A23" s="12" t="s">
        <v>190</v>
      </c>
      <c r="B23" s="9">
        <v>234.137</v>
      </c>
      <c r="C23" s="10" t="s">
        <v>178</v>
      </c>
      <c r="D23" s="9">
        <v>8286.2456755300009</v>
      </c>
      <c r="E23" s="10" t="s">
        <v>159</v>
      </c>
      <c r="F23" s="9">
        <v>939.64446499999997</v>
      </c>
      <c r="G23" s="10" t="s">
        <v>178</v>
      </c>
      <c r="H23" s="9">
        <v>3499.625</v>
      </c>
      <c r="I23" s="10" t="s">
        <v>178</v>
      </c>
      <c r="J23" s="9">
        <v>1143.75661952</v>
      </c>
      <c r="K23" s="10" t="s">
        <v>178</v>
      </c>
      <c r="L23" s="9">
        <v>316.16461600000002</v>
      </c>
      <c r="M23" s="10" t="s">
        <v>159</v>
      </c>
      <c r="N23" s="9">
        <v>5350.7352406297996</v>
      </c>
      <c r="O23" s="10" t="s">
        <v>178</v>
      </c>
      <c r="P23" s="9">
        <v>1511.3389999999999</v>
      </c>
      <c r="Q23" s="10" t="s">
        <v>159</v>
      </c>
      <c r="R23" s="9">
        <v>21281.647616679798</v>
      </c>
      <c r="S23" s="10" t="s">
        <v>178</v>
      </c>
    </row>
    <row r="24" spans="1:19" x14ac:dyDescent="0.2">
      <c r="A24" s="12" t="s">
        <v>191</v>
      </c>
      <c r="B24" s="9">
        <v>230.17</v>
      </c>
      <c r="C24" s="10" t="s">
        <v>178</v>
      </c>
      <c r="D24" s="9">
        <v>8959.75</v>
      </c>
      <c r="E24" s="10" t="s">
        <v>159</v>
      </c>
      <c r="F24" s="9">
        <v>1181.3960480000001</v>
      </c>
      <c r="G24" s="10" t="s">
        <v>178</v>
      </c>
      <c r="H24" s="9">
        <v>3744.7959999999998</v>
      </c>
      <c r="I24" s="10" t="s">
        <v>178</v>
      </c>
      <c r="J24" s="9">
        <v>1140.48833027</v>
      </c>
      <c r="K24" s="10" t="s">
        <v>178</v>
      </c>
      <c r="L24" s="9">
        <v>320.69947999999999</v>
      </c>
      <c r="M24" s="10" t="s">
        <v>159</v>
      </c>
      <c r="N24" s="9">
        <v>5753.7395122999997</v>
      </c>
      <c r="O24" s="10" t="s">
        <v>178</v>
      </c>
      <c r="P24" s="9">
        <v>1577.231</v>
      </c>
      <c r="Q24" s="10" t="s">
        <v>159</v>
      </c>
      <c r="R24" s="9">
        <v>22908.270370570001</v>
      </c>
      <c r="S24" s="10" t="s">
        <v>178</v>
      </c>
    </row>
    <row r="25" spans="1:19" x14ac:dyDescent="0.2">
      <c r="A25" s="12" t="s">
        <v>193</v>
      </c>
      <c r="B25" s="9">
        <v>232.428</v>
      </c>
      <c r="C25" s="10" t="s">
        <v>178</v>
      </c>
      <c r="D25" s="9">
        <v>9468.3989999999994</v>
      </c>
      <c r="E25" s="10" t="s">
        <v>178</v>
      </c>
      <c r="F25" s="9">
        <v>1451.11049</v>
      </c>
      <c r="G25" s="10" t="s">
        <v>178</v>
      </c>
      <c r="H25" s="9">
        <v>3858.2152314199998</v>
      </c>
      <c r="I25" s="10" t="s">
        <v>178</v>
      </c>
      <c r="J25" s="9">
        <v>1164.3489999999999</v>
      </c>
      <c r="K25" s="10" t="s">
        <v>178</v>
      </c>
      <c r="L25" s="9">
        <v>326.44220000000001</v>
      </c>
      <c r="M25" s="10" t="s">
        <v>159</v>
      </c>
      <c r="N25" s="9">
        <v>5793.6328171300001</v>
      </c>
      <c r="O25" s="10" t="s">
        <v>178</v>
      </c>
      <c r="P25" s="9">
        <v>1510.0740000000001</v>
      </c>
      <c r="Q25" s="10" t="s">
        <v>159</v>
      </c>
      <c r="R25" s="9">
        <v>23804.650738550001</v>
      </c>
      <c r="S25" s="10" t="s">
        <v>178</v>
      </c>
    </row>
    <row r="26" spans="1:19" x14ac:dyDescent="0.2">
      <c r="A26" s="12" t="s">
        <v>194</v>
      </c>
      <c r="B26" s="9">
        <v>243.70400000000001</v>
      </c>
      <c r="C26" s="10" t="s">
        <v>178</v>
      </c>
      <c r="D26" s="9">
        <v>9531.5730000000003</v>
      </c>
      <c r="E26" s="10" t="s">
        <v>178</v>
      </c>
      <c r="F26" s="9">
        <v>1855.011649</v>
      </c>
      <c r="G26" s="10" t="s">
        <v>178</v>
      </c>
      <c r="H26" s="9">
        <v>3855.69550789</v>
      </c>
      <c r="I26" s="10" t="s">
        <v>178</v>
      </c>
      <c r="J26" s="9">
        <v>1077.3522470698999</v>
      </c>
      <c r="K26" s="10" t="s">
        <v>178</v>
      </c>
      <c r="L26" s="9">
        <v>309.02890160999999</v>
      </c>
      <c r="M26" s="10" t="s">
        <v>159</v>
      </c>
      <c r="N26" s="9">
        <v>5475.0400287949997</v>
      </c>
      <c r="O26" s="10" t="s">
        <v>178</v>
      </c>
      <c r="P26" s="9">
        <v>1350.20595895</v>
      </c>
      <c r="Q26" s="10" t="s">
        <v>159</v>
      </c>
      <c r="R26" s="9">
        <v>23697.611293314902</v>
      </c>
      <c r="S26" s="10" t="s">
        <v>178</v>
      </c>
    </row>
    <row r="27" spans="1:19" x14ac:dyDescent="0.2">
      <c r="A27" s="12" t="s">
        <v>196</v>
      </c>
      <c r="B27" s="9">
        <v>242.66800000000001</v>
      </c>
      <c r="C27" s="10" t="s">
        <v>178</v>
      </c>
      <c r="D27" s="9">
        <v>9836.0360000000001</v>
      </c>
      <c r="E27" s="10" t="s">
        <v>178</v>
      </c>
      <c r="F27" s="9">
        <v>2262.7350000000001</v>
      </c>
      <c r="G27" s="10" t="s">
        <v>178</v>
      </c>
      <c r="H27" s="9">
        <v>4056.4080208999999</v>
      </c>
      <c r="I27" s="10" t="s">
        <v>178</v>
      </c>
      <c r="J27" s="9">
        <v>1229.365</v>
      </c>
      <c r="K27" s="10" t="s">
        <v>159</v>
      </c>
      <c r="L27" s="9">
        <v>304.05240053</v>
      </c>
      <c r="M27" s="10" t="s">
        <v>159</v>
      </c>
      <c r="N27" s="9">
        <v>5813.8262622357197</v>
      </c>
      <c r="O27" s="10" t="s">
        <v>178</v>
      </c>
      <c r="P27" s="9">
        <v>1307.2739999999999</v>
      </c>
      <c r="Q27" s="10" t="s">
        <v>159</v>
      </c>
      <c r="R27" s="9">
        <v>25052.364683665699</v>
      </c>
      <c r="S27" s="10" t="s">
        <v>178</v>
      </c>
    </row>
    <row r="28" spans="1:19" x14ac:dyDescent="0.2">
      <c r="A28" s="12" t="s">
        <v>197</v>
      </c>
      <c r="B28" s="9">
        <v>253.221</v>
      </c>
      <c r="C28" s="10" t="s">
        <v>178</v>
      </c>
      <c r="D28" s="9">
        <v>9966.3384000000005</v>
      </c>
      <c r="E28" s="10" t="s">
        <v>178</v>
      </c>
      <c r="F28" s="9">
        <v>2390.9299999999998</v>
      </c>
      <c r="G28" s="10" t="s">
        <v>178</v>
      </c>
      <c r="H28" s="9">
        <v>4296.0223257799798</v>
      </c>
      <c r="I28" s="10" t="s">
        <v>178</v>
      </c>
      <c r="J28" s="9">
        <v>1222.10853797</v>
      </c>
      <c r="K28" s="10" t="s">
        <v>159</v>
      </c>
      <c r="L28" s="9">
        <v>309.24896005189999</v>
      </c>
      <c r="M28" s="10" t="s">
        <v>159</v>
      </c>
      <c r="N28" s="9">
        <v>5827.9215745110696</v>
      </c>
      <c r="O28" s="10" t="s">
        <v>178</v>
      </c>
      <c r="P28" s="9">
        <v>1316.4380000000001</v>
      </c>
      <c r="Q28" s="10" t="s">
        <v>159</v>
      </c>
      <c r="R28" s="9">
        <v>25582.228798312899</v>
      </c>
      <c r="S28" s="10" t="s">
        <v>178</v>
      </c>
    </row>
    <row r="29" spans="1:19" x14ac:dyDescent="0.2">
      <c r="A29" s="12" t="s">
        <v>198</v>
      </c>
      <c r="B29" s="9">
        <v>278.56200000000001</v>
      </c>
      <c r="C29" s="10" t="s">
        <v>159</v>
      </c>
      <c r="D29" s="9">
        <v>9574.7009999999991</v>
      </c>
      <c r="E29" s="10" t="s">
        <v>159</v>
      </c>
      <c r="F29" s="9">
        <v>249.498344</v>
      </c>
      <c r="G29" s="10" t="s">
        <v>159</v>
      </c>
      <c r="H29" s="9">
        <v>3860.87394382</v>
      </c>
      <c r="I29" s="10" t="s">
        <v>439</v>
      </c>
      <c r="J29" s="9">
        <v>1039.23927897</v>
      </c>
      <c r="K29" s="10" t="s">
        <v>159</v>
      </c>
      <c r="L29" s="9">
        <v>256.00707299999999</v>
      </c>
      <c r="M29" s="10" t="s">
        <v>159</v>
      </c>
      <c r="N29" s="9">
        <v>4606.4739460483197</v>
      </c>
      <c r="O29" s="10" t="s">
        <v>178</v>
      </c>
      <c r="P29" s="9">
        <v>1377.893</v>
      </c>
      <c r="Q29" s="10" t="s">
        <v>159</v>
      </c>
      <c r="R29" s="9">
        <v>21243.248585838301</v>
      </c>
      <c r="S29" s="10" t="s">
        <v>485</v>
      </c>
    </row>
    <row r="30" spans="1:19" x14ac:dyDescent="0.2">
      <c r="A30" s="12" t="s">
        <v>199</v>
      </c>
      <c r="B30" s="9">
        <v>364.22278699999998</v>
      </c>
      <c r="C30" s="10" t="s">
        <v>159</v>
      </c>
      <c r="D30" s="9">
        <v>10891.991</v>
      </c>
      <c r="E30" s="10" t="s">
        <v>159</v>
      </c>
      <c r="F30" s="9">
        <v>403.92087396506901</v>
      </c>
      <c r="G30" s="10" t="s">
        <v>159</v>
      </c>
      <c r="H30" s="9">
        <v>5341.8165189499996</v>
      </c>
      <c r="I30" s="10" t="s">
        <v>439</v>
      </c>
      <c r="J30" s="9">
        <v>1443.2812522199999</v>
      </c>
      <c r="K30" s="10" t="s">
        <v>159</v>
      </c>
      <c r="L30" s="9">
        <v>397.84294299999999</v>
      </c>
      <c r="M30" s="10" t="s">
        <v>159</v>
      </c>
      <c r="N30" s="9">
        <v>3438.1978398378701</v>
      </c>
      <c r="O30" s="10" t="s">
        <v>178</v>
      </c>
      <c r="P30" s="9">
        <v>1757.1473410000001</v>
      </c>
      <c r="Q30" s="10" t="s">
        <v>159</v>
      </c>
      <c r="R30" s="9">
        <v>24038.420555972902</v>
      </c>
      <c r="S30" s="10" t="s">
        <v>485</v>
      </c>
    </row>
    <row r="31" spans="1:19" x14ac:dyDescent="0.2">
      <c r="A31" s="12" t="s">
        <v>200</v>
      </c>
      <c r="B31" s="9">
        <v>395.23809199999999</v>
      </c>
      <c r="C31" s="10" t="s">
        <v>159</v>
      </c>
      <c r="D31" s="9">
        <v>11395.950999999999</v>
      </c>
      <c r="E31" s="10" t="s">
        <v>159</v>
      </c>
      <c r="F31" s="9">
        <v>343.931735</v>
      </c>
      <c r="G31" s="10" t="s">
        <v>159</v>
      </c>
      <c r="H31" s="9">
        <v>5378.2140684100004</v>
      </c>
      <c r="I31" s="10" t="s">
        <v>159</v>
      </c>
      <c r="J31" s="9">
        <v>1520.8933158</v>
      </c>
      <c r="K31" s="10" t="s">
        <v>159</v>
      </c>
      <c r="L31" s="9">
        <v>393.19803912999998</v>
      </c>
      <c r="M31" s="10" t="s">
        <v>159</v>
      </c>
      <c r="N31" s="9">
        <v>6298.9780263932298</v>
      </c>
      <c r="O31" s="10" t="s">
        <v>178</v>
      </c>
      <c r="P31" s="9">
        <v>1817.1786236999999</v>
      </c>
      <c r="Q31" s="10" t="s">
        <v>159</v>
      </c>
      <c r="R31" s="9">
        <v>27543.582900433201</v>
      </c>
      <c r="S31" s="10" t="s">
        <v>178</v>
      </c>
    </row>
    <row r="32" spans="1:19" x14ac:dyDescent="0.2">
      <c r="A32" s="15" t="s">
        <v>201</v>
      </c>
      <c r="B32" s="13">
        <v>432.56171301440003</v>
      </c>
      <c r="C32" s="14" t="s">
        <v>159</v>
      </c>
      <c r="D32" s="13">
        <v>12922.575999999999</v>
      </c>
      <c r="E32" s="14" t="s">
        <v>159</v>
      </c>
      <c r="F32" s="13">
        <v>404.143145</v>
      </c>
      <c r="G32" s="14" t="s">
        <v>159</v>
      </c>
      <c r="H32" s="13">
        <v>6146.2085549599997</v>
      </c>
      <c r="I32" s="14" t="s">
        <v>159</v>
      </c>
      <c r="J32" s="13">
        <v>1792.2431611300001</v>
      </c>
      <c r="K32" s="14" t="s">
        <v>159</v>
      </c>
      <c r="L32" s="13">
        <v>409.21962200000002</v>
      </c>
      <c r="M32" s="14" t="s">
        <v>159</v>
      </c>
      <c r="N32" s="13">
        <v>7408.1889764307698</v>
      </c>
      <c r="O32" s="14" t="s">
        <v>178</v>
      </c>
      <c r="P32" s="13">
        <v>1951.76236361</v>
      </c>
      <c r="Q32" s="14" t="s">
        <v>159</v>
      </c>
      <c r="R32" s="13">
        <v>31466.903536145201</v>
      </c>
      <c r="S32" s="14" t="s">
        <v>178</v>
      </c>
    </row>
    <row r="34" spans="1:2" x14ac:dyDescent="0.2">
      <c r="A34" s="16" t="s">
        <v>202</v>
      </c>
      <c r="B34" s="16" t="s">
        <v>216</v>
      </c>
    </row>
    <row r="37" spans="1:2" x14ac:dyDescent="0.2">
      <c r="B37" s="16" t="s">
        <v>322</v>
      </c>
    </row>
    <row r="38" spans="1:2" x14ac:dyDescent="0.2">
      <c r="B38" s="16" t="s">
        <v>208</v>
      </c>
    </row>
    <row r="39" spans="1:2" x14ac:dyDescent="0.2">
      <c r="B39" s="16" t="s">
        <v>452</v>
      </c>
    </row>
    <row r="42" spans="1:2" x14ac:dyDescent="0.2">
      <c r="A42" s="17" t="str">
        <f>HYPERLINK("#'TOTAL 4'!A2", "&lt;&lt;&lt; Previous table")</f>
        <v>&lt;&lt;&lt; Previous table</v>
      </c>
    </row>
    <row r="43" spans="1:2" x14ac:dyDescent="0.2">
      <c r="A43" s="17" t="str">
        <f>HYPERLINK("#'TOTAL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HYPERLINK("#'INDEX'!B131", "Link to index")</f>
        <v>Link to index</v>
      </c>
    </row>
    <row r="2" spans="1:19" ht="15.75" customHeight="1" x14ac:dyDescent="0.2">
      <c r="A2" s="25" t="s">
        <v>486</v>
      </c>
      <c r="B2" s="24"/>
      <c r="C2" s="24"/>
      <c r="D2" s="24"/>
      <c r="E2" s="24"/>
      <c r="F2" s="24"/>
      <c r="G2" s="24"/>
      <c r="H2" s="24"/>
      <c r="I2" s="24"/>
      <c r="J2" s="24"/>
      <c r="K2" s="24"/>
      <c r="L2" s="24"/>
      <c r="M2" s="24"/>
      <c r="N2" s="24"/>
      <c r="O2" s="24"/>
      <c r="P2" s="24"/>
      <c r="Q2" s="24"/>
      <c r="R2" s="24"/>
      <c r="S2" s="24"/>
    </row>
    <row r="3" spans="1:19" ht="15.75" customHeight="1" x14ac:dyDescent="0.2">
      <c r="A3" s="25" t="s">
        <v>149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350.72032835820897</v>
      </c>
      <c r="C7" s="10" t="s">
        <v>159</v>
      </c>
      <c r="D7" s="9">
        <v>8879.70017014925</v>
      </c>
      <c r="E7" s="10" t="s">
        <v>159</v>
      </c>
      <c r="F7" s="9">
        <v>217.94553134328399</v>
      </c>
      <c r="G7" s="10" t="s">
        <v>159</v>
      </c>
      <c r="H7" s="9">
        <v>3455.1865343283598</v>
      </c>
      <c r="I7" s="10" t="s">
        <v>178</v>
      </c>
      <c r="J7" s="9">
        <v>1302.5034805970099</v>
      </c>
      <c r="K7" s="10" t="s">
        <v>178</v>
      </c>
      <c r="L7" s="9">
        <v>347.46083368656701</v>
      </c>
      <c r="M7" s="10" t="s">
        <v>159</v>
      </c>
      <c r="N7" s="9">
        <v>6270.1275492537297</v>
      </c>
      <c r="O7" s="10" t="s">
        <v>178</v>
      </c>
      <c r="P7" s="9">
        <v>1370.6510507462699</v>
      </c>
      <c r="Q7" s="10" t="s">
        <v>159</v>
      </c>
      <c r="R7" s="9">
        <v>22194.2954784627</v>
      </c>
      <c r="S7" s="10" t="s">
        <v>178</v>
      </c>
    </row>
    <row r="8" spans="1:19" x14ac:dyDescent="0.2">
      <c r="A8" s="12" t="s">
        <v>171</v>
      </c>
      <c r="B8" s="9">
        <v>387.88969911504398</v>
      </c>
      <c r="C8" s="10" t="s">
        <v>159</v>
      </c>
      <c r="D8" s="9">
        <v>9893.4645398230095</v>
      </c>
      <c r="E8" s="10" t="s">
        <v>159</v>
      </c>
      <c r="F8" s="9">
        <v>236.966139823009</v>
      </c>
      <c r="G8" s="10" t="s">
        <v>159</v>
      </c>
      <c r="H8" s="9">
        <v>3861.8033628318599</v>
      </c>
      <c r="I8" s="10" t="s">
        <v>178</v>
      </c>
      <c r="J8" s="9">
        <v>1394.1307433628299</v>
      </c>
      <c r="K8" s="10" t="s">
        <v>178</v>
      </c>
      <c r="L8" s="9">
        <v>380.75378761061899</v>
      </c>
      <c r="M8" s="10" t="s">
        <v>159</v>
      </c>
      <c r="N8" s="9">
        <v>6699.45419469027</v>
      </c>
      <c r="O8" s="10" t="s">
        <v>178</v>
      </c>
      <c r="P8" s="9">
        <v>1251.85826548673</v>
      </c>
      <c r="Q8" s="10" t="s">
        <v>159</v>
      </c>
      <c r="R8" s="9">
        <v>24106.320732743399</v>
      </c>
      <c r="S8" s="10" t="s">
        <v>178</v>
      </c>
    </row>
    <row r="9" spans="1:19" x14ac:dyDescent="0.2">
      <c r="A9" s="12" t="s">
        <v>172</v>
      </c>
      <c r="B9" s="9">
        <v>397.26915561959697</v>
      </c>
      <c r="C9" s="10" t="s">
        <v>159</v>
      </c>
      <c r="D9" s="9">
        <v>10452.267907781001</v>
      </c>
      <c r="E9" s="10" t="s">
        <v>159</v>
      </c>
      <c r="F9" s="9">
        <v>279.67713717579198</v>
      </c>
      <c r="G9" s="10" t="s">
        <v>159</v>
      </c>
      <c r="H9" s="9">
        <v>3822.7933141210401</v>
      </c>
      <c r="I9" s="10" t="s">
        <v>178</v>
      </c>
      <c r="J9" s="9">
        <v>1453.70432853026</v>
      </c>
      <c r="K9" s="10" t="s">
        <v>178</v>
      </c>
      <c r="L9" s="9">
        <v>396.86808430652201</v>
      </c>
      <c r="M9" s="10" t="s">
        <v>159</v>
      </c>
      <c r="N9" s="9">
        <v>7161.8680115273801</v>
      </c>
      <c r="O9" s="10" t="s">
        <v>178</v>
      </c>
      <c r="P9" s="9">
        <v>1243.0496801152699</v>
      </c>
      <c r="Q9" s="10" t="s">
        <v>159</v>
      </c>
      <c r="R9" s="9">
        <v>25207.4976191768</v>
      </c>
      <c r="S9" s="10" t="s">
        <v>178</v>
      </c>
    </row>
    <row r="10" spans="1:19" x14ac:dyDescent="0.2">
      <c r="A10" s="12" t="s">
        <v>173</v>
      </c>
      <c r="B10" s="9">
        <v>404.62273369565202</v>
      </c>
      <c r="C10" s="10" t="s">
        <v>159</v>
      </c>
      <c r="D10" s="9">
        <v>10509.536249999999</v>
      </c>
      <c r="E10" s="10" t="s">
        <v>178</v>
      </c>
      <c r="F10" s="9">
        <v>304.85335597826099</v>
      </c>
      <c r="G10" s="10" t="s">
        <v>159</v>
      </c>
      <c r="H10" s="9">
        <v>3871.2975163043502</v>
      </c>
      <c r="I10" s="10" t="s">
        <v>178</v>
      </c>
      <c r="J10" s="9">
        <v>1496.41212228261</v>
      </c>
      <c r="K10" s="10" t="s">
        <v>178</v>
      </c>
      <c r="L10" s="9">
        <v>413.70238799999998</v>
      </c>
      <c r="M10" s="10" t="s">
        <v>159</v>
      </c>
      <c r="N10" s="9">
        <v>7443.30653804348</v>
      </c>
      <c r="O10" s="10" t="s">
        <v>178</v>
      </c>
      <c r="P10" s="9">
        <v>1174.14469565217</v>
      </c>
      <c r="Q10" s="10" t="s">
        <v>159</v>
      </c>
      <c r="R10" s="9">
        <v>25617.8755999565</v>
      </c>
      <c r="S10" s="10" t="s">
        <v>178</v>
      </c>
    </row>
    <row r="11" spans="1:19" x14ac:dyDescent="0.2">
      <c r="A11" s="12" t="s">
        <v>174</v>
      </c>
      <c r="B11" s="9">
        <v>401.51812945838799</v>
      </c>
      <c r="C11" s="10" t="s">
        <v>159</v>
      </c>
      <c r="D11" s="9">
        <v>10496.797870541601</v>
      </c>
      <c r="E11" s="10" t="s">
        <v>178</v>
      </c>
      <c r="F11" s="9">
        <v>376.378581931133</v>
      </c>
      <c r="G11" s="10" t="s">
        <v>178</v>
      </c>
      <c r="H11" s="9">
        <v>4002.2617410832199</v>
      </c>
      <c r="I11" s="10" t="s">
        <v>178</v>
      </c>
      <c r="J11" s="9">
        <v>1564.60774636724</v>
      </c>
      <c r="K11" s="10" t="s">
        <v>178</v>
      </c>
      <c r="L11" s="9">
        <v>451.58344230911501</v>
      </c>
      <c r="M11" s="10" t="s">
        <v>159</v>
      </c>
      <c r="N11" s="9">
        <v>7578.9853632760896</v>
      </c>
      <c r="O11" s="10" t="s">
        <v>178</v>
      </c>
      <c r="P11" s="9">
        <v>1168.9566182298499</v>
      </c>
      <c r="Q11" s="10" t="s">
        <v>159</v>
      </c>
      <c r="R11" s="9">
        <v>26041.089493196701</v>
      </c>
      <c r="S11" s="10" t="s">
        <v>178</v>
      </c>
    </row>
    <row r="12" spans="1:19" x14ac:dyDescent="0.2">
      <c r="A12" s="12" t="s">
        <v>175</v>
      </c>
      <c r="B12" s="9">
        <v>408.435</v>
      </c>
      <c r="C12" s="10" t="s">
        <v>178</v>
      </c>
      <c r="D12" s="9">
        <v>10634.481646153799</v>
      </c>
      <c r="E12" s="10" t="s">
        <v>406</v>
      </c>
      <c r="F12" s="9">
        <v>421.81926923076901</v>
      </c>
      <c r="G12" s="10" t="s">
        <v>178</v>
      </c>
      <c r="H12" s="9">
        <v>4175.2467923076902</v>
      </c>
      <c r="I12" s="10" t="s">
        <v>178</v>
      </c>
      <c r="J12" s="9">
        <v>1653.7869230769199</v>
      </c>
      <c r="K12" s="10" t="s">
        <v>178</v>
      </c>
      <c r="L12" s="9">
        <v>456.11130000000003</v>
      </c>
      <c r="M12" s="10" t="s">
        <v>159</v>
      </c>
      <c r="N12" s="9">
        <v>7136.3693769230804</v>
      </c>
      <c r="O12" s="10" t="s">
        <v>178</v>
      </c>
      <c r="P12" s="9">
        <v>1128.1835538461501</v>
      </c>
      <c r="Q12" s="10" t="s">
        <v>159</v>
      </c>
      <c r="R12" s="9">
        <v>26014.433861538499</v>
      </c>
      <c r="S12" s="10" t="s">
        <v>406</v>
      </c>
    </row>
    <row r="13" spans="1:19" x14ac:dyDescent="0.2">
      <c r="A13" s="12" t="s">
        <v>179</v>
      </c>
      <c r="B13" s="9">
        <v>417.84871088861098</v>
      </c>
      <c r="C13" s="10" t="s">
        <v>178</v>
      </c>
      <c r="D13" s="9">
        <v>10877.607754693399</v>
      </c>
      <c r="E13" s="10" t="s">
        <v>318</v>
      </c>
      <c r="F13" s="9">
        <v>439.65387484355398</v>
      </c>
      <c r="G13" s="10" t="s">
        <v>178</v>
      </c>
      <c r="H13" s="9">
        <v>4593.7275544430504</v>
      </c>
      <c r="I13" s="10" t="s">
        <v>178</v>
      </c>
      <c r="J13" s="9">
        <v>1731.63985231539</v>
      </c>
      <c r="K13" s="10" t="s">
        <v>178</v>
      </c>
      <c r="L13" s="9">
        <v>469.07662077597001</v>
      </c>
      <c r="M13" s="10" t="s">
        <v>159</v>
      </c>
      <c r="N13" s="9">
        <v>6990.9141627033796</v>
      </c>
      <c r="O13" s="10" t="s">
        <v>178</v>
      </c>
      <c r="P13" s="9">
        <v>1198.33017521902</v>
      </c>
      <c r="Q13" s="10" t="s">
        <v>159</v>
      </c>
      <c r="R13" s="9">
        <v>26718.798705882298</v>
      </c>
      <c r="S13" s="10" t="s">
        <v>406</v>
      </c>
    </row>
    <row r="14" spans="1:19" x14ac:dyDescent="0.2">
      <c r="A14" s="12" t="s">
        <v>180</v>
      </c>
      <c r="B14" s="9">
        <v>398.46327139364303</v>
      </c>
      <c r="C14" s="10" t="s">
        <v>178</v>
      </c>
      <c r="D14" s="9">
        <v>11123.324845965801</v>
      </c>
      <c r="E14" s="10" t="s">
        <v>318</v>
      </c>
      <c r="F14" s="9">
        <v>437.55396821515899</v>
      </c>
      <c r="G14" s="10" t="s">
        <v>178</v>
      </c>
      <c r="H14" s="9">
        <v>4769.5180048899801</v>
      </c>
      <c r="I14" s="10" t="s">
        <v>178</v>
      </c>
      <c r="J14" s="9">
        <v>1746.24817114914</v>
      </c>
      <c r="K14" s="10" t="s">
        <v>178</v>
      </c>
      <c r="L14" s="9">
        <v>479.362621026895</v>
      </c>
      <c r="M14" s="10" t="s">
        <v>159</v>
      </c>
      <c r="N14" s="9">
        <v>6953.45507823961</v>
      </c>
      <c r="O14" s="10" t="s">
        <v>178</v>
      </c>
      <c r="P14" s="9">
        <v>1262.3524107579501</v>
      </c>
      <c r="Q14" s="10" t="s">
        <v>159</v>
      </c>
      <c r="R14" s="9">
        <v>27170.278371638102</v>
      </c>
      <c r="S14" s="10" t="s">
        <v>406</v>
      </c>
    </row>
    <row r="15" spans="1:19" x14ac:dyDescent="0.2">
      <c r="A15" s="12" t="s">
        <v>181</v>
      </c>
      <c r="B15" s="9">
        <v>399.77515876777301</v>
      </c>
      <c r="C15" s="10" t="s">
        <v>178</v>
      </c>
      <c r="D15" s="9">
        <v>11089.727189573499</v>
      </c>
      <c r="E15" s="10" t="s">
        <v>318</v>
      </c>
      <c r="F15" s="9">
        <v>497.12750381516599</v>
      </c>
      <c r="G15" s="10" t="s">
        <v>178</v>
      </c>
      <c r="H15" s="9">
        <v>4858.9191437884101</v>
      </c>
      <c r="I15" s="10" t="s">
        <v>178</v>
      </c>
      <c r="J15" s="9">
        <v>1709.41280331754</v>
      </c>
      <c r="K15" s="10" t="s">
        <v>178</v>
      </c>
      <c r="L15" s="9">
        <v>485.93712796208501</v>
      </c>
      <c r="M15" s="10" t="s">
        <v>159</v>
      </c>
      <c r="N15" s="9">
        <v>7060.1858136938399</v>
      </c>
      <c r="O15" s="10" t="s">
        <v>178</v>
      </c>
      <c r="P15" s="9">
        <v>1326.4337405687199</v>
      </c>
      <c r="Q15" s="10" t="s">
        <v>159</v>
      </c>
      <c r="R15" s="9">
        <v>27427.518481487001</v>
      </c>
      <c r="S15" s="10" t="s">
        <v>406</v>
      </c>
    </row>
    <row r="16" spans="1:19" x14ac:dyDescent="0.2">
      <c r="A16" s="12" t="s">
        <v>182</v>
      </c>
      <c r="B16" s="9">
        <v>378.17797008055197</v>
      </c>
      <c r="C16" s="10" t="s">
        <v>178</v>
      </c>
      <c r="D16" s="9">
        <v>11143.005783659401</v>
      </c>
      <c r="E16" s="10" t="s">
        <v>318</v>
      </c>
      <c r="F16" s="9">
        <v>591.59416059838895</v>
      </c>
      <c r="G16" s="10" t="s">
        <v>178</v>
      </c>
      <c r="H16" s="9">
        <v>4554.0356257344301</v>
      </c>
      <c r="I16" s="10" t="s">
        <v>178</v>
      </c>
      <c r="J16" s="9">
        <v>1741.9315443037999</v>
      </c>
      <c r="K16" s="10" t="s">
        <v>178</v>
      </c>
      <c r="L16" s="9">
        <v>496.54684004603001</v>
      </c>
      <c r="M16" s="10" t="s">
        <v>159</v>
      </c>
      <c r="N16" s="9">
        <v>7112.0903915351</v>
      </c>
      <c r="O16" s="10" t="s">
        <v>178</v>
      </c>
      <c r="P16" s="9">
        <v>1521.9370978135801</v>
      </c>
      <c r="Q16" s="10" t="s">
        <v>159</v>
      </c>
      <c r="R16" s="9">
        <v>27539.3194137713</v>
      </c>
      <c r="S16" s="10" t="s">
        <v>406</v>
      </c>
    </row>
    <row r="17" spans="1:19" x14ac:dyDescent="0.2">
      <c r="A17" s="12" t="s">
        <v>183</v>
      </c>
      <c r="B17" s="9">
        <v>356.83001559020101</v>
      </c>
      <c r="C17" s="10" t="s">
        <v>178</v>
      </c>
      <c r="D17" s="9">
        <v>10017.1034097996</v>
      </c>
      <c r="E17" s="10" t="s">
        <v>159</v>
      </c>
      <c r="F17" s="9">
        <v>649.64830279008902</v>
      </c>
      <c r="G17" s="10" t="s">
        <v>178</v>
      </c>
      <c r="H17" s="9">
        <v>4678.5150911461496</v>
      </c>
      <c r="I17" s="10" t="s">
        <v>178</v>
      </c>
      <c r="J17" s="9">
        <v>1613.1661937639201</v>
      </c>
      <c r="K17" s="10" t="s">
        <v>178</v>
      </c>
      <c r="L17" s="9">
        <v>524.52012026726095</v>
      </c>
      <c r="M17" s="10" t="s">
        <v>159</v>
      </c>
      <c r="N17" s="9">
        <v>7076.8840600222702</v>
      </c>
      <c r="O17" s="10" t="s">
        <v>178</v>
      </c>
      <c r="P17" s="9">
        <v>1568.2692427616901</v>
      </c>
      <c r="Q17" s="10" t="s">
        <v>159</v>
      </c>
      <c r="R17" s="9">
        <v>26484.936436141099</v>
      </c>
      <c r="S17" s="10" t="s">
        <v>178</v>
      </c>
    </row>
    <row r="18" spans="1:19" x14ac:dyDescent="0.2">
      <c r="A18" s="12" t="s">
        <v>185</v>
      </c>
      <c r="B18" s="9">
        <v>345.55787688984901</v>
      </c>
      <c r="C18" s="10" t="s">
        <v>178</v>
      </c>
      <c r="D18" s="9">
        <v>10146.427036717099</v>
      </c>
      <c r="E18" s="10" t="s">
        <v>159</v>
      </c>
      <c r="F18" s="9">
        <v>710.11186789587498</v>
      </c>
      <c r="G18" s="10" t="s">
        <v>178</v>
      </c>
      <c r="H18" s="9">
        <v>4745.6358725701903</v>
      </c>
      <c r="I18" s="10" t="s">
        <v>178</v>
      </c>
      <c r="J18" s="9">
        <v>1608.8014341252699</v>
      </c>
      <c r="K18" s="10" t="s">
        <v>178</v>
      </c>
      <c r="L18" s="9">
        <v>561.787503239741</v>
      </c>
      <c r="M18" s="10" t="s">
        <v>159</v>
      </c>
      <c r="N18" s="9">
        <v>7246.4260624794797</v>
      </c>
      <c r="O18" s="10" t="s">
        <v>178</v>
      </c>
      <c r="P18" s="9">
        <v>1651.94857256307</v>
      </c>
      <c r="Q18" s="10" t="s">
        <v>159</v>
      </c>
      <c r="R18" s="9">
        <v>27016.696226480501</v>
      </c>
      <c r="S18" s="10" t="s">
        <v>178</v>
      </c>
    </row>
    <row r="19" spans="1:19" x14ac:dyDescent="0.2">
      <c r="A19" s="12" t="s">
        <v>186</v>
      </c>
      <c r="B19" s="9">
        <v>336.81922784810098</v>
      </c>
      <c r="C19" s="10" t="s">
        <v>178</v>
      </c>
      <c r="D19" s="9">
        <v>9249.3014430379808</v>
      </c>
      <c r="E19" s="10" t="s">
        <v>178</v>
      </c>
      <c r="F19" s="9">
        <v>752.735029443038</v>
      </c>
      <c r="G19" s="10" t="s">
        <v>178</v>
      </c>
      <c r="H19" s="9">
        <v>4456.7276202531602</v>
      </c>
      <c r="I19" s="10" t="s">
        <v>178</v>
      </c>
      <c r="J19" s="9">
        <v>1581.2797974683499</v>
      </c>
      <c r="K19" s="10" t="s">
        <v>178</v>
      </c>
      <c r="L19" s="9">
        <v>531.45894303797502</v>
      </c>
      <c r="M19" s="10" t="s">
        <v>159</v>
      </c>
      <c r="N19" s="9">
        <v>7097.4946127778203</v>
      </c>
      <c r="O19" s="10" t="s">
        <v>178</v>
      </c>
      <c r="P19" s="9">
        <v>1575.7216329113901</v>
      </c>
      <c r="Q19" s="10" t="s">
        <v>159</v>
      </c>
      <c r="R19" s="9">
        <v>25581.538306777798</v>
      </c>
      <c r="S19" s="10" t="s">
        <v>178</v>
      </c>
    </row>
    <row r="20" spans="1:19" x14ac:dyDescent="0.2">
      <c r="A20" s="12" t="s">
        <v>187</v>
      </c>
      <c r="B20" s="9">
        <v>329.74406345956999</v>
      </c>
      <c r="C20" s="10" t="s">
        <v>178</v>
      </c>
      <c r="D20" s="9">
        <v>10013.009508700099</v>
      </c>
      <c r="E20" s="10" t="s">
        <v>159</v>
      </c>
      <c r="F20" s="9">
        <v>766.95159548413505</v>
      </c>
      <c r="G20" s="10" t="s">
        <v>178</v>
      </c>
      <c r="H20" s="9">
        <v>4466.99477993859</v>
      </c>
      <c r="I20" s="10" t="s">
        <v>178</v>
      </c>
      <c r="J20" s="9">
        <v>1540.09945547595</v>
      </c>
      <c r="K20" s="10" t="s">
        <v>178</v>
      </c>
      <c r="L20" s="9">
        <v>527.83258955987696</v>
      </c>
      <c r="M20" s="10" t="s">
        <v>159</v>
      </c>
      <c r="N20" s="9">
        <v>6971.3429416581403</v>
      </c>
      <c r="O20" s="10" t="s">
        <v>178</v>
      </c>
      <c r="P20" s="9">
        <v>1504.523409826</v>
      </c>
      <c r="Q20" s="10" t="s">
        <v>159</v>
      </c>
      <c r="R20" s="9">
        <v>26120.498344102401</v>
      </c>
      <c r="S20" s="10" t="s">
        <v>178</v>
      </c>
    </row>
    <row r="21" spans="1:19" x14ac:dyDescent="0.2">
      <c r="A21" s="12" t="s">
        <v>188</v>
      </c>
      <c r="B21" s="9">
        <v>324.71962200000002</v>
      </c>
      <c r="C21" s="10" t="s">
        <v>178</v>
      </c>
      <c r="D21" s="9">
        <v>10259.587170000001</v>
      </c>
      <c r="E21" s="10" t="s">
        <v>159</v>
      </c>
      <c r="F21" s="9">
        <v>910.40188436999995</v>
      </c>
      <c r="G21" s="10" t="s">
        <v>178</v>
      </c>
      <c r="H21" s="9">
        <v>4569.4336860000003</v>
      </c>
      <c r="I21" s="10" t="s">
        <v>178</v>
      </c>
      <c r="J21" s="9">
        <v>1529.0755200000001</v>
      </c>
      <c r="K21" s="10" t="s">
        <v>178</v>
      </c>
      <c r="L21" s="9">
        <v>504.76521600000001</v>
      </c>
      <c r="M21" s="10" t="s">
        <v>159</v>
      </c>
      <c r="N21" s="9">
        <v>7177.2664139999997</v>
      </c>
      <c r="O21" s="10" t="s">
        <v>178</v>
      </c>
      <c r="P21" s="9">
        <v>1725.8254704000001</v>
      </c>
      <c r="Q21" s="10" t="s">
        <v>159</v>
      </c>
      <c r="R21" s="9">
        <v>27001.074982769998</v>
      </c>
      <c r="S21" s="10" t="s">
        <v>178</v>
      </c>
    </row>
    <row r="22" spans="1:19" x14ac:dyDescent="0.2">
      <c r="A22" s="12" t="s">
        <v>189</v>
      </c>
      <c r="B22" s="9">
        <v>312.873290322581</v>
      </c>
      <c r="C22" s="10" t="s">
        <v>178</v>
      </c>
      <c r="D22" s="9">
        <v>10342.0405865103</v>
      </c>
      <c r="E22" s="10" t="s">
        <v>159</v>
      </c>
      <c r="F22" s="9">
        <v>1054.3653604926701</v>
      </c>
      <c r="G22" s="10" t="s">
        <v>178</v>
      </c>
      <c r="H22" s="9">
        <v>4568.1242111436904</v>
      </c>
      <c r="I22" s="10" t="s">
        <v>178</v>
      </c>
      <c r="J22" s="9">
        <v>1454.8934252199399</v>
      </c>
      <c r="K22" s="10" t="s">
        <v>178</v>
      </c>
      <c r="L22" s="9">
        <v>411.44384164222902</v>
      </c>
      <c r="M22" s="10" t="s">
        <v>159</v>
      </c>
      <c r="N22" s="9">
        <v>6860.6162111436997</v>
      </c>
      <c r="O22" s="10" t="s">
        <v>178</v>
      </c>
      <c r="P22" s="9">
        <v>1706.6380997067499</v>
      </c>
      <c r="Q22" s="10" t="s">
        <v>159</v>
      </c>
      <c r="R22" s="9">
        <v>26710.995026181801</v>
      </c>
      <c r="S22" s="10" t="s">
        <v>178</v>
      </c>
    </row>
    <row r="23" spans="1:19" x14ac:dyDescent="0.2">
      <c r="A23" s="12" t="s">
        <v>190</v>
      </c>
      <c r="B23" s="9">
        <v>293.00573142857098</v>
      </c>
      <c r="C23" s="10" t="s">
        <v>178</v>
      </c>
      <c r="D23" s="9">
        <v>10369.6445882347</v>
      </c>
      <c r="E23" s="10" t="s">
        <v>159</v>
      </c>
      <c r="F23" s="9">
        <v>1175.89793048571</v>
      </c>
      <c r="G23" s="10" t="s">
        <v>178</v>
      </c>
      <c r="H23" s="9">
        <v>4379.53071428571</v>
      </c>
      <c r="I23" s="10" t="s">
        <v>178</v>
      </c>
      <c r="J23" s="9">
        <v>1431.3297124278899</v>
      </c>
      <c r="K23" s="10" t="s">
        <v>178</v>
      </c>
      <c r="L23" s="9">
        <v>395.65743373714298</v>
      </c>
      <c r="M23" s="10" t="s">
        <v>159</v>
      </c>
      <c r="N23" s="9">
        <v>6696.0629582738602</v>
      </c>
      <c r="O23" s="10" t="s">
        <v>178</v>
      </c>
      <c r="P23" s="9">
        <v>1891.3328057142901</v>
      </c>
      <c r="Q23" s="10" t="s">
        <v>159</v>
      </c>
      <c r="R23" s="9">
        <v>26632.461874587902</v>
      </c>
      <c r="S23" s="10" t="s">
        <v>178</v>
      </c>
    </row>
    <row r="24" spans="1:19" x14ac:dyDescent="0.2">
      <c r="A24" s="12" t="s">
        <v>191</v>
      </c>
      <c r="B24" s="9">
        <v>283.18668539325802</v>
      </c>
      <c r="C24" s="10" t="s">
        <v>178</v>
      </c>
      <c r="D24" s="9">
        <v>11023.5126404494</v>
      </c>
      <c r="E24" s="10" t="s">
        <v>159</v>
      </c>
      <c r="F24" s="9">
        <v>1453.5153624269699</v>
      </c>
      <c r="G24" s="10" t="s">
        <v>178</v>
      </c>
      <c r="H24" s="9">
        <v>4607.3613707865197</v>
      </c>
      <c r="I24" s="10" t="s">
        <v>178</v>
      </c>
      <c r="J24" s="9">
        <v>1403.18508050073</v>
      </c>
      <c r="K24" s="10" t="s">
        <v>178</v>
      </c>
      <c r="L24" s="9">
        <v>394.568461348315</v>
      </c>
      <c r="M24" s="10" t="s">
        <v>159</v>
      </c>
      <c r="N24" s="9">
        <v>7079.0390628859504</v>
      </c>
      <c r="O24" s="10" t="s">
        <v>178</v>
      </c>
      <c r="P24" s="9">
        <v>1940.5257808988799</v>
      </c>
      <c r="Q24" s="10" t="s">
        <v>159</v>
      </c>
      <c r="R24" s="9">
        <v>28184.8944446901</v>
      </c>
      <c r="S24" s="10" t="s">
        <v>178</v>
      </c>
    </row>
    <row r="25" spans="1:19" x14ac:dyDescent="0.2">
      <c r="A25" s="12" t="s">
        <v>193</v>
      </c>
      <c r="B25" s="9">
        <v>282.00405540166201</v>
      </c>
      <c r="C25" s="10" t="s">
        <v>178</v>
      </c>
      <c r="D25" s="9">
        <v>11487.974409972299</v>
      </c>
      <c r="E25" s="10" t="s">
        <v>178</v>
      </c>
      <c r="F25" s="9">
        <v>1760.62713191136</v>
      </c>
      <c r="G25" s="10" t="s">
        <v>178</v>
      </c>
      <c r="H25" s="9">
        <v>4681.1586464320199</v>
      </c>
      <c r="I25" s="10" t="s">
        <v>178</v>
      </c>
      <c r="J25" s="9">
        <v>1412.70044875346</v>
      </c>
      <c r="K25" s="10" t="s">
        <v>178</v>
      </c>
      <c r="L25" s="9">
        <v>396.071145706371</v>
      </c>
      <c r="M25" s="10" t="s">
        <v>159</v>
      </c>
      <c r="N25" s="9">
        <v>7029.39383352615</v>
      </c>
      <c r="O25" s="10" t="s">
        <v>178</v>
      </c>
      <c r="P25" s="9">
        <v>1832.1673462603901</v>
      </c>
      <c r="Q25" s="10" t="s">
        <v>159</v>
      </c>
      <c r="R25" s="9">
        <v>28882.097017963701</v>
      </c>
      <c r="S25" s="10" t="s">
        <v>178</v>
      </c>
    </row>
    <row r="26" spans="1:19" x14ac:dyDescent="0.2">
      <c r="A26" s="12" t="s">
        <v>194</v>
      </c>
      <c r="B26" s="9">
        <v>290.58716515426499</v>
      </c>
      <c r="C26" s="10" t="s">
        <v>178</v>
      </c>
      <c r="D26" s="9">
        <v>11365.233141560801</v>
      </c>
      <c r="E26" s="10" t="s">
        <v>178</v>
      </c>
      <c r="F26" s="9">
        <v>2211.8741440889298</v>
      </c>
      <c r="G26" s="10" t="s">
        <v>178</v>
      </c>
      <c r="H26" s="9">
        <v>4597.4445529650302</v>
      </c>
      <c r="I26" s="10" t="s">
        <v>178</v>
      </c>
      <c r="J26" s="9">
        <v>1284.6105740924199</v>
      </c>
      <c r="K26" s="10" t="s">
        <v>178</v>
      </c>
      <c r="L26" s="9">
        <v>368.47910772735003</v>
      </c>
      <c r="M26" s="10" t="s">
        <v>159</v>
      </c>
      <c r="N26" s="9">
        <v>6528.3145170931302</v>
      </c>
      <c r="O26" s="10" t="s">
        <v>178</v>
      </c>
      <c r="P26" s="9">
        <v>1609.9551996917401</v>
      </c>
      <c r="Q26" s="10" t="s">
        <v>159</v>
      </c>
      <c r="R26" s="9">
        <v>28256.498402373702</v>
      </c>
      <c r="S26" s="10" t="s">
        <v>178</v>
      </c>
    </row>
    <row r="27" spans="1:19" x14ac:dyDescent="0.2">
      <c r="A27" s="12" t="s">
        <v>196</v>
      </c>
      <c r="B27" s="9">
        <v>283.94100801424798</v>
      </c>
      <c r="C27" s="10" t="s">
        <v>178</v>
      </c>
      <c r="D27" s="9">
        <v>11508.950404274299</v>
      </c>
      <c r="E27" s="10" t="s">
        <v>178</v>
      </c>
      <c r="F27" s="9">
        <v>2647.58129118433</v>
      </c>
      <c r="G27" s="10" t="s">
        <v>178</v>
      </c>
      <c r="H27" s="9">
        <v>4746.3224750334803</v>
      </c>
      <c r="I27" s="10" t="s">
        <v>178</v>
      </c>
      <c r="J27" s="9">
        <v>1438.4555743544099</v>
      </c>
      <c r="K27" s="10" t="s">
        <v>159</v>
      </c>
      <c r="L27" s="9">
        <v>355.765676132164</v>
      </c>
      <c r="M27" s="10" t="s">
        <v>159</v>
      </c>
      <c r="N27" s="9">
        <v>6802.6426612446403</v>
      </c>
      <c r="O27" s="10" t="s">
        <v>178</v>
      </c>
      <c r="P27" s="9">
        <v>1529.61534817453</v>
      </c>
      <c r="Q27" s="10" t="s">
        <v>159</v>
      </c>
      <c r="R27" s="9">
        <v>29313.2744384121</v>
      </c>
      <c r="S27" s="10" t="s">
        <v>178</v>
      </c>
    </row>
    <row r="28" spans="1:19" x14ac:dyDescent="0.2">
      <c r="A28" s="12" t="s">
        <v>197</v>
      </c>
      <c r="B28" s="9">
        <v>291.61471866783501</v>
      </c>
      <c r="C28" s="10" t="s">
        <v>178</v>
      </c>
      <c r="D28" s="9">
        <v>11477.4484290973</v>
      </c>
      <c r="E28" s="10" t="s">
        <v>178</v>
      </c>
      <c r="F28" s="9">
        <v>2753.4461174408402</v>
      </c>
      <c r="G28" s="10" t="s">
        <v>178</v>
      </c>
      <c r="H28" s="9">
        <v>4947.3911797326</v>
      </c>
      <c r="I28" s="10" t="s">
        <v>178</v>
      </c>
      <c r="J28" s="9">
        <v>1407.4063268120799</v>
      </c>
      <c r="K28" s="10" t="s">
        <v>159</v>
      </c>
      <c r="L28" s="9">
        <v>356.13771560753401</v>
      </c>
      <c r="M28" s="10" t="s">
        <v>159</v>
      </c>
      <c r="N28" s="9">
        <v>6711.5591138541104</v>
      </c>
      <c r="O28" s="10" t="s">
        <v>178</v>
      </c>
      <c r="P28" s="9">
        <v>1516.03815249781</v>
      </c>
      <c r="Q28" s="10" t="s">
        <v>159</v>
      </c>
      <c r="R28" s="9">
        <v>29461.041753710098</v>
      </c>
      <c r="S28" s="10" t="s">
        <v>178</v>
      </c>
    </row>
    <row r="29" spans="1:19" x14ac:dyDescent="0.2">
      <c r="A29" s="12" t="s">
        <v>198</v>
      </c>
      <c r="B29" s="9">
        <v>316.36168366465</v>
      </c>
      <c r="C29" s="10" t="s">
        <v>159</v>
      </c>
      <c r="D29" s="9">
        <v>10873.947375972301</v>
      </c>
      <c r="E29" s="10" t="s">
        <v>159</v>
      </c>
      <c r="F29" s="9">
        <v>283.35421263267102</v>
      </c>
      <c r="G29" s="10" t="s">
        <v>159</v>
      </c>
      <c r="H29" s="9">
        <v>4384.7781868448401</v>
      </c>
      <c r="I29" s="10" t="s">
        <v>439</v>
      </c>
      <c r="J29" s="9">
        <v>1180.25964785357</v>
      </c>
      <c r="K29" s="10" t="s">
        <v>159</v>
      </c>
      <c r="L29" s="9">
        <v>290.74614859291302</v>
      </c>
      <c r="M29" s="10" t="s">
        <v>159</v>
      </c>
      <c r="N29" s="9">
        <v>5231.5529516918696</v>
      </c>
      <c r="O29" s="10" t="s">
        <v>178</v>
      </c>
      <c r="P29" s="9">
        <v>1564.8672445980999</v>
      </c>
      <c r="Q29" s="10" t="s">
        <v>159</v>
      </c>
      <c r="R29" s="9">
        <v>24125.8674518509</v>
      </c>
      <c r="S29" s="10" t="s">
        <v>485</v>
      </c>
    </row>
    <row r="30" spans="1:19" x14ac:dyDescent="0.2">
      <c r="A30" s="12" t="s">
        <v>199</v>
      </c>
      <c r="B30" s="9">
        <v>407.30956775999999</v>
      </c>
      <c r="C30" s="10" t="s">
        <v>159</v>
      </c>
      <c r="D30" s="9">
        <v>12180.490360851099</v>
      </c>
      <c r="E30" s="10" t="s">
        <v>159</v>
      </c>
      <c r="F30" s="9">
        <v>451.70385394902098</v>
      </c>
      <c r="G30" s="10" t="s">
        <v>159</v>
      </c>
      <c r="H30" s="9">
        <v>5973.7420475747203</v>
      </c>
      <c r="I30" s="10" t="s">
        <v>439</v>
      </c>
      <c r="J30" s="9">
        <v>1614.01835354645</v>
      </c>
      <c r="K30" s="10" t="s">
        <v>159</v>
      </c>
      <c r="L30" s="9">
        <v>444.906916682553</v>
      </c>
      <c r="M30" s="10" t="s">
        <v>159</v>
      </c>
      <c r="N30" s="9">
        <v>3844.9293289761299</v>
      </c>
      <c r="O30" s="10" t="s">
        <v>178</v>
      </c>
      <c r="P30" s="9">
        <v>1965.0141328289401</v>
      </c>
      <c r="Q30" s="10" t="s">
        <v>159</v>
      </c>
      <c r="R30" s="9">
        <v>26882.114562168899</v>
      </c>
      <c r="S30" s="10" t="s">
        <v>485</v>
      </c>
    </row>
    <row r="31" spans="1:19" x14ac:dyDescent="0.2">
      <c r="A31" s="12" t="s">
        <v>200</v>
      </c>
      <c r="B31" s="9">
        <v>422.91763264495103</v>
      </c>
      <c r="C31" s="10" t="s">
        <v>159</v>
      </c>
      <c r="D31" s="9">
        <v>12194.038773615601</v>
      </c>
      <c r="E31" s="10" t="s">
        <v>159</v>
      </c>
      <c r="F31" s="9">
        <v>368.01815943811101</v>
      </c>
      <c r="G31" s="10" t="s">
        <v>159</v>
      </c>
      <c r="H31" s="9">
        <v>5754.8642393247101</v>
      </c>
      <c r="I31" s="10" t="s">
        <v>159</v>
      </c>
      <c r="J31" s="9">
        <v>1627.4053884048899</v>
      </c>
      <c r="K31" s="10" t="s">
        <v>159</v>
      </c>
      <c r="L31" s="9">
        <v>420.734709622818</v>
      </c>
      <c r="M31" s="10" t="s">
        <v>159</v>
      </c>
      <c r="N31" s="9">
        <v>6740.1116666780899</v>
      </c>
      <c r="O31" s="10" t="s">
        <v>178</v>
      </c>
      <c r="P31" s="9">
        <v>1944.4403188451099</v>
      </c>
      <c r="Q31" s="10" t="s">
        <v>159</v>
      </c>
      <c r="R31" s="9">
        <v>29472.5308885743</v>
      </c>
      <c r="S31" s="10" t="s">
        <v>178</v>
      </c>
    </row>
    <row r="32" spans="1:19" x14ac:dyDescent="0.2">
      <c r="A32" s="15" t="s">
        <v>201</v>
      </c>
      <c r="B32" s="13">
        <v>432.56171301440003</v>
      </c>
      <c r="C32" s="14" t="s">
        <v>159</v>
      </c>
      <c r="D32" s="13">
        <v>12922.575999999999</v>
      </c>
      <c r="E32" s="14" t="s">
        <v>159</v>
      </c>
      <c r="F32" s="13">
        <v>404.143145</v>
      </c>
      <c r="G32" s="14" t="s">
        <v>159</v>
      </c>
      <c r="H32" s="13">
        <v>6146.2085549599997</v>
      </c>
      <c r="I32" s="14" t="s">
        <v>159</v>
      </c>
      <c r="J32" s="13">
        <v>1792.2431611300001</v>
      </c>
      <c r="K32" s="14" t="s">
        <v>159</v>
      </c>
      <c r="L32" s="13">
        <v>409.21962200000002</v>
      </c>
      <c r="M32" s="14" t="s">
        <v>159</v>
      </c>
      <c r="N32" s="13">
        <v>7408.1889764307698</v>
      </c>
      <c r="O32" s="14" t="s">
        <v>178</v>
      </c>
      <c r="P32" s="13">
        <v>1951.76236361</v>
      </c>
      <c r="Q32" s="14" t="s">
        <v>159</v>
      </c>
      <c r="R32" s="13">
        <v>31466.903536145201</v>
      </c>
      <c r="S32" s="14" t="s">
        <v>178</v>
      </c>
    </row>
    <row r="34" spans="1:2" x14ac:dyDescent="0.2">
      <c r="A34" s="16" t="s">
        <v>202</v>
      </c>
      <c r="B34" s="16" t="s">
        <v>216</v>
      </c>
    </row>
    <row r="37" spans="1:2" x14ac:dyDescent="0.2">
      <c r="B37" s="16" t="s">
        <v>322</v>
      </c>
    </row>
    <row r="38" spans="1:2" x14ac:dyDescent="0.2">
      <c r="B38" s="16" t="s">
        <v>208</v>
      </c>
    </row>
    <row r="39" spans="1:2" x14ac:dyDescent="0.2">
      <c r="B39" s="16" t="s">
        <v>452</v>
      </c>
    </row>
    <row r="42" spans="1:2" x14ac:dyDescent="0.2">
      <c r="A42" s="17" t="str">
        <f>HYPERLINK("#'TOTAL 5'!A2", "&lt;&lt;&lt; Previous table")</f>
        <v>&lt;&lt;&lt; Previous table</v>
      </c>
    </row>
    <row r="43" spans="1:2" x14ac:dyDescent="0.2">
      <c r="A43" s="17" t="str">
        <f>HYPERLINK("#'TOTAL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HYPERLINK("#'INDEX'!B132", "Link to index")</f>
        <v>Link to index</v>
      </c>
    </row>
    <row r="2" spans="1:19" ht="15.75" customHeight="1" x14ac:dyDescent="0.2">
      <c r="A2" s="25" t="s">
        <v>487</v>
      </c>
      <c r="B2" s="24"/>
      <c r="C2" s="24"/>
      <c r="D2" s="24"/>
      <c r="E2" s="24"/>
      <c r="F2" s="24"/>
      <c r="G2" s="24"/>
      <c r="H2" s="24"/>
      <c r="I2" s="24"/>
      <c r="J2" s="24"/>
      <c r="K2" s="24"/>
      <c r="L2" s="24"/>
      <c r="M2" s="24"/>
      <c r="N2" s="24"/>
      <c r="O2" s="24"/>
      <c r="P2" s="24"/>
      <c r="Q2" s="24"/>
      <c r="R2" s="24"/>
      <c r="S2" s="24"/>
    </row>
    <row r="3" spans="1:19" ht="15.75" customHeight="1" x14ac:dyDescent="0.2">
      <c r="A3" s="25" t="s">
        <v>150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777.65360213253598</v>
      </c>
      <c r="C7" s="10" t="s">
        <v>159</v>
      </c>
      <c r="D7" s="18">
        <v>962.55963379500497</v>
      </c>
      <c r="E7" s="10" t="s">
        <v>159</v>
      </c>
      <c r="F7" s="18">
        <v>844.16304579016105</v>
      </c>
      <c r="G7" s="10" t="s">
        <v>159</v>
      </c>
      <c r="H7" s="18">
        <v>705.82162206881196</v>
      </c>
      <c r="I7" s="10" t="s">
        <v>178</v>
      </c>
      <c r="J7" s="18">
        <v>591.12306956980694</v>
      </c>
      <c r="K7" s="10" t="s">
        <v>178</v>
      </c>
      <c r="L7" s="18">
        <v>506.89381346257801</v>
      </c>
      <c r="M7" s="10" t="s">
        <v>159</v>
      </c>
      <c r="N7" s="18">
        <v>924.25034137973296</v>
      </c>
      <c r="O7" s="10" t="s">
        <v>178</v>
      </c>
      <c r="P7" s="18">
        <v>522.97362368716097</v>
      </c>
      <c r="Q7" s="10" t="s">
        <v>159</v>
      </c>
      <c r="R7" s="18">
        <v>818.16283078035303</v>
      </c>
      <c r="S7" s="10" t="s">
        <v>178</v>
      </c>
    </row>
    <row r="8" spans="1:19" x14ac:dyDescent="0.2">
      <c r="A8" s="12" t="s">
        <v>171</v>
      </c>
      <c r="B8" s="18">
        <v>861.32897814444004</v>
      </c>
      <c r="C8" s="10" t="s">
        <v>159</v>
      </c>
      <c r="D8" s="18">
        <v>1072.16563050637</v>
      </c>
      <c r="E8" s="10" t="s">
        <v>159</v>
      </c>
      <c r="F8" s="18">
        <v>910.32084904571695</v>
      </c>
      <c r="G8" s="10" t="s">
        <v>159</v>
      </c>
      <c r="H8" s="18">
        <v>785.39292605591504</v>
      </c>
      <c r="I8" s="10" t="s">
        <v>178</v>
      </c>
      <c r="J8" s="18">
        <v>635.72103060995903</v>
      </c>
      <c r="K8" s="10" t="s">
        <v>178</v>
      </c>
      <c r="L8" s="18">
        <v>561.13081875253499</v>
      </c>
      <c r="M8" s="10" t="s">
        <v>159</v>
      </c>
      <c r="N8" s="18">
        <v>988.28242987733802</v>
      </c>
      <c r="O8" s="10" t="s">
        <v>178</v>
      </c>
      <c r="P8" s="18">
        <v>474.86879163324699</v>
      </c>
      <c r="Q8" s="10" t="s">
        <v>159</v>
      </c>
      <c r="R8" s="18">
        <v>888.04473314955999</v>
      </c>
      <c r="S8" s="10" t="s">
        <v>178</v>
      </c>
    </row>
    <row r="9" spans="1:19" x14ac:dyDescent="0.2">
      <c r="A9" s="12" t="s">
        <v>172</v>
      </c>
      <c r="B9" s="18">
        <v>891.071280691212</v>
      </c>
      <c r="C9" s="10" t="s">
        <v>159</v>
      </c>
      <c r="D9" s="18">
        <v>1144.46483028271</v>
      </c>
      <c r="E9" s="10" t="s">
        <v>159</v>
      </c>
      <c r="F9" s="18">
        <v>1077.6247779476</v>
      </c>
      <c r="G9" s="10" t="s">
        <v>159</v>
      </c>
      <c r="H9" s="18">
        <v>782.21709794295305</v>
      </c>
      <c r="I9" s="10" t="s">
        <v>178</v>
      </c>
      <c r="J9" s="18">
        <v>673.76777140971706</v>
      </c>
      <c r="K9" s="10" t="s">
        <v>178</v>
      </c>
      <c r="L9" s="18">
        <v>596.74868999749503</v>
      </c>
      <c r="M9" s="10" t="s">
        <v>159</v>
      </c>
      <c r="N9" s="18">
        <v>1068.01169996003</v>
      </c>
      <c r="O9" s="10" t="s">
        <v>178</v>
      </c>
      <c r="P9" s="18">
        <v>474.67274955444799</v>
      </c>
      <c r="Q9" s="10" t="s">
        <v>159</v>
      </c>
      <c r="R9" s="18">
        <v>937.92156267358496</v>
      </c>
      <c r="S9" s="10" t="s">
        <v>178</v>
      </c>
    </row>
    <row r="10" spans="1:19" x14ac:dyDescent="0.2">
      <c r="A10" s="12" t="s">
        <v>173</v>
      </c>
      <c r="B10" s="18">
        <v>946.768847086542</v>
      </c>
      <c r="C10" s="10" t="s">
        <v>159</v>
      </c>
      <c r="D10" s="18">
        <v>1203.36419959718</v>
      </c>
      <c r="E10" s="10" t="s">
        <v>178</v>
      </c>
      <c r="F10" s="18">
        <v>1224.5241885747901</v>
      </c>
      <c r="G10" s="10" t="s">
        <v>159</v>
      </c>
      <c r="H10" s="18">
        <v>824.27249826185698</v>
      </c>
      <c r="I10" s="10" t="s">
        <v>178</v>
      </c>
      <c r="J10" s="18">
        <v>730.45149230155801</v>
      </c>
      <c r="K10" s="10" t="s">
        <v>178</v>
      </c>
      <c r="L10" s="18">
        <v>657.08702889242397</v>
      </c>
      <c r="M10" s="10" t="s">
        <v>159</v>
      </c>
      <c r="N10" s="18">
        <v>1160.8611654030799</v>
      </c>
      <c r="O10" s="10" t="s">
        <v>178</v>
      </c>
      <c r="P10" s="18">
        <v>467.54101693782599</v>
      </c>
      <c r="Q10" s="10" t="s">
        <v>159</v>
      </c>
      <c r="R10" s="18">
        <v>996.38001947329303</v>
      </c>
      <c r="S10" s="10" t="s">
        <v>178</v>
      </c>
    </row>
    <row r="11" spans="1:19" x14ac:dyDescent="0.2">
      <c r="A11" s="12" t="s">
        <v>174</v>
      </c>
      <c r="B11" s="18">
        <v>950.39432678895298</v>
      </c>
      <c r="C11" s="10" t="s">
        <v>159</v>
      </c>
      <c r="D11" s="18">
        <v>1220.52342960019</v>
      </c>
      <c r="E11" s="10" t="s">
        <v>178</v>
      </c>
      <c r="F11" s="18">
        <v>1538.1500933673799</v>
      </c>
      <c r="G11" s="10" t="s">
        <v>178</v>
      </c>
      <c r="H11" s="18">
        <v>856.712006884262</v>
      </c>
      <c r="I11" s="10" t="s">
        <v>178</v>
      </c>
      <c r="J11" s="18">
        <v>779.58259133787499</v>
      </c>
      <c r="K11" s="10" t="s">
        <v>178</v>
      </c>
      <c r="L11" s="18">
        <v>734.27508347280695</v>
      </c>
      <c r="M11" s="10" t="s">
        <v>159</v>
      </c>
      <c r="N11" s="18">
        <v>1198.5052858077499</v>
      </c>
      <c r="O11" s="10" t="s">
        <v>178</v>
      </c>
      <c r="P11" s="18">
        <v>470.81507903022299</v>
      </c>
      <c r="Q11" s="10" t="s">
        <v>159</v>
      </c>
      <c r="R11" s="18">
        <v>1026.43202572887</v>
      </c>
      <c r="S11" s="10" t="s">
        <v>178</v>
      </c>
    </row>
    <row r="12" spans="1:19" x14ac:dyDescent="0.2">
      <c r="A12" s="12" t="s">
        <v>175</v>
      </c>
      <c r="B12" s="18">
        <v>981.775699988459</v>
      </c>
      <c r="C12" s="10" t="s">
        <v>178</v>
      </c>
      <c r="D12" s="18">
        <v>1261.7209552070201</v>
      </c>
      <c r="E12" s="10" t="s">
        <v>406</v>
      </c>
      <c r="F12" s="18">
        <v>1770.46433192627</v>
      </c>
      <c r="G12" s="10" t="s">
        <v>178</v>
      </c>
      <c r="H12" s="18">
        <v>896.50901615787905</v>
      </c>
      <c r="I12" s="10" t="s">
        <v>178</v>
      </c>
      <c r="J12" s="18">
        <v>841.69931177341596</v>
      </c>
      <c r="K12" s="10" t="s">
        <v>178</v>
      </c>
      <c r="L12" s="18">
        <v>756.496908362927</v>
      </c>
      <c r="M12" s="10" t="s">
        <v>159</v>
      </c>
      <c r="N12" s="18">
        <v>1146.60656019467</v>
      </c>
      <c r="O12" s="10" t="s">
        <v>178</v>
      </c>
      <c r="P12" s="18">
        <v>460.60371799166001</v>
      </c>
      <c r="Q12" s="10" t="s">
        <v>159</v>
      </c>
      <c r="R12" s="18">
        <v>1041.25455791165</v>
      </c>
      <c r="S12" s="10" t="s">
        <v>406</v>
      </c>
    </row>
    <row r="13" spans="1:19" x14ac:dyDescent="0.2">
      <c r="A13" s="12" t="s">
        <v>179</v>
      </c>
      <c r="B13" s="18">
        <v>1016.51720433764</v>
      </c>
      <c r="C13" s="10" t="s">
        <v>178</v>
      </c>
      <c r="D13" s="18">
        <v>1311.42832528897</v>
      </c>
      <c r="E13" s="10" t="s">
        <v>318</v>
      </c>
      <c r="F13" s="18">
        <v>1883.00052826202</v>
      </c>
      <c r="G13" s="10" t="s">
        <v>178</v>
      </c>
      <c r="H13" s="18">
        <v>983.42869968181901</v>
      </c>
      <c r="I13" s="10" t="s">
        <v>178</v>
      </c>
      <c r="J13" s="18">
        <v>894.99262001872501</v>
      </c>
      <c r="K13" s="10" t="s">
        <v>178</v>
      </c>
      <c r="L13" s="18">
        <v>785.79329363455895</v>
      </c>
      <c r="M13" s="10" t="s">
        <v>159</v>
      </c>
      <c r="N13" s="18">
        <v>1134.6387678690901</v>
      </c>
      <c r="O13" s="10" t="s">
        <v>178</v>
      </c>
      <c r="P13" s="18">
        <v>492.52158560770198</v>
      </c>
      <c r="Q13" s="10" t="s">
        <v>159</v>
      </c>
      <c r="R13" s="18">
        <v>1080.03000478697</v>
      </c>
      <c r="S13" s="10" t="s">
        <v>406</v>
      </c>
    </row>
    <row r="14" spans="1:19" x14ac:dyDescent="0.2">
      <c r="A14" s="12" t="s">
        <v>180</v>
      </c>
      <c r="B14" s="18">
        <v>981.35436983467002</v>
      </c>
      <c r="C14" s="10" t="s">
        <v>178</v>
      </c>
      <c r="D14" s="18">
        <v>1362.31056056543</v>
      </c>
      <c r="E14" s="10" t="s">
        <v>318</v>
      </c>
      <c r="F14" s="18">
        <v>1891.5902777777801</v>
      </c>
      <c r="G14" s="10" t="s">
        <v>178</v>
      </c>
      <c r="H14" s="18">
        <v>1019.10177418973</v>
      </c>
      <c r="I14" s="10" t="s">
        <v>178</v>
      </c>
      <c r="J14" s="18">
        <v>915.69260937849401</v>
      </c>
      <c r="K14" s="10" t="s">
        <v>178</v>
      </c>
      <c r="L14" s="18">
        <v>812.54254455947</v>
      </c>
      <c r="M14" s="10" t="s">
        <v>159</v>
      </c>
      <c r="N14" s="18">
        <v>1138.93725770643</v>
      </c>
      <c r="O14" s="10" t="s">
        <v>178</v>
      </c>
      <c r="P14" s="18">
        <v>521.37192452975398</v>
      </c>
      <c r="Q14" s="10" t="s">
        <v>159</v>
      </c>
      <c r="R14" s="18">
        <v>1108.60368793668</v>
      </c>
      <c r="S14" s="10" t="s">
        <v>406</v>
      </c>
    </row>
    <row r="15" spans="1:19" x14ac:dyDescent="0.2">
      <c r="A15" s="12" t="s">
        <v>181</v>
      </c>
      <c r="B15" s="18">
        <v>1001.47424172104</v>
      </c>
      <c r="C15" s="10" t="s">
        <v>178</v>
      </c>
      <c r="D15" s="18">
        <v>1389.13754916677</v>
      </c>
      <c r="E15" s="10" t="s">
        <v>318</v>
      </c>
      <c r="F15" s="18">
        <v>2173.5045707945601</v>
      </c>
      <c r="G15" s="10" t="s">
        <v>178</v>
      </c>
      <c r="H15" s="18">
        <v>1045.29439513537</v>
      </c>
      <c r="I15" s="10" t="s">
        <v>178</v>
      </c>
      <c r="J15" s="18">
        <v>915.29026635206105</v>
      </c>
      <c r="K15" s="10" t="s">
        <v>178</v>
      </c>
      <c r="L15" s="18">
        <v>842.18535827226299</v>
      </c>
      <c r="M15" s="10" t="s">
        <v>159</v>
      </c>
      <c r="N15" s="18">
        <v>1174.0801782692099</v>
      </c>
      <c r="O15" s="10" t="s">
        <v>178</v>
      </c>
      <c r="P15" s="18">
        <v>553.80482682434297</v>
      </c>
      <c r="Q15" s="10" t="s">
        <v>159</v>
      </c>
      <c r="R15" s="18">
        <v>1137.3521084983499</v>
      </c>
      <c r="S15" s="10" t="s">
        <v>406</v>
      </c>
    </row>
    <row r="16" spans="1:19" x14ac:dyDescent="0.2">
      <c r="A16" s="12" t="s">
        <v>182</v>
      </c>
      <c r="B16" s="18">
        <v>956.38956286315704</v>
      </c>
      <c r="C16" s="10" t="s">
        <v>178</v>
      </c>
      <c r="D16" s="18">
        <v>1419.5272646544499</v>
      </c>
      <c r="E16" s="10" t="s">
        <v>318</v>
      </c>
      <c r="F16" s="18">
        <v>2601.0313856627199</v>
      </c>
      <c r="G16" s="10" t="s">
        <v>178</v>
      </c>
      <c r="H16" s="18">
        <v>983.41878083384302</v>
      </c>
      <c r="I16" s="10" t="s">
        <v>178</v>
      </c>
      <c r="J16" s="18">
        <v>948.712638008113</v>
      </c>
      <c r="K16" s="10" t="s">
        <v>178</v>
      </c>
      <c r="L16" s="18">
        <v>877.647888904924</v>
      </c>
      <c r="M16" s="10" t="s">
        <v>159</v>
      </c>
      <c r="N16" s="18">
        <v>1195.1392426355801</v>
      </c>
      <c r="O16" s="10" t="s">
        <v>178</v>
      </c>
      <c r="P16" s="18">
        <v>637.86590719762296</v>
      </c>
      <c r="Q16" s="10" t="s">
        <v>159</v>
      </c>
      <c r="R16" s="18">
        <v>1154.9340482406899</v>
      </c>
      <c r="S16" s="10" t="s">
        <v>406</v>
      </c>
    </row>
    <row r="17" spans="1:19" x14ac:dyDescent="0.2">
      <c r="A17" s="12" t="s">
        <v>183</v>
      </c>
      <c r="B17" s="18">
        <v>912.66539793747302</v>
      </c>
      <c r="C17" s="10" t="s">
        <v>178</v>
      </c>
      <c r="D17" s="18">
        <v>1296.1648889117801</v>
      </c>
      <c r="E17" s="10" t="s">
        <v>159</v>
      </c>
      <c r="F17" s="18">
        <v>2859.9776519848601</v>
      </c>
      <c r="G17" s="10" t="s">
        <v>178</v>
      </c>
      <c r="H17" s="18">
        <v>1016.21426503802</v>
      </c>
      <c r="I17" s="10" t="s">
        <v>178</v>
      </c>
      <c r="J17" s="18">
        <v>895.90264515866897</v>
      </c>
      <c r="K17" s="10" t="s">
        <v>178</v>
      </c>
      <c r="L17" s="18">
        <v>946.658022159692</v>
      </c>
      <c r="M17" s="10" t="s">
        <v>159</v>
      </c>
      <c r="N17" s="18">
        <v>1202.8197094525999</v>
      </c>
      <c r="O17" s="10" t="s">
        <v>178</v>
      </c>
      <c r="P17" s="18">
        <v>658.18882466281298</v>
      </c>
      <c r="Q17" s="10" t="s">
        <v>159</v>
      </c>
      <c r="R17" s="18">
        <v>1123.4774944660401</v>
      </c>
      <c r="S17" s="10" t="s">
        <v>178</v>
      </c>
    </row>
    <row r="18" spans="1:19" x14ac:dyDescent="0.2">
      <c r="A18" s="12" t="s">
        <v>185</v>
      </c>
      <c r="B18" s="18">
        <v>892.99635864921697</v>
      </c>
      <c r="C18" s="10" t="s">
        <v>178</v>
      </c>
      <c r="D18" s="18">
        <v>1328.85115768475</v>
      </c>
      <c r="E18" s="10" t="s">
        <v>159</v>
      </c>
      <c r="F18" s="18">
        <v>3111.3267852724098</v>
      </c>
      <c r="G18" s="10" t="s">
        <v>178</v>
      </c>
      <c r="H18" s="18">
        <v>1034.1325201286099</v>
      </c>
      <c r="I18" s="10" t="s">
        <v>178</v>
      </c>
      <c r="J18" s="18">
        <v>908.37215190279096</v>
      </c>
      <c r="K18" s="10" t="s">
        <v>178</v>
      </c>
      <c r="L18" s="18">
        <v>1031.0726591331099</v>
      </c>
      <c r="M18" s="10" t="s">
        <v>159</v>
      </c>
      <c r="N18" s="18">
        <v>1240.10638898771</v>
      </c>
      <c r="O18" s="10" t="s">
        <v>178</v>
      </c>
      <c r="P18" s="18">
        <v>691.12704443923303</v>
      </c>
      <c r="Q18" s="10" t="s">
        <v>159</v>
      </c>
      <c r="R18" s="18">
        <v>1154.94210301511</v>
      </c>
      <c r="S18" s="10" t="s">
        <v>178</v>
      </c>
    </row>
    <row r="19" spans="1:19" x14ac:dyDescent="0.2">
      <c r="A19" s="12" t="s">
        <v>186</v>
      </c>
      <c r="B19" s="18">
        <v>871.83580919510098</v>
      </c>
      <c r="C19" s="10" t="s">
        <v>178</v>
      </c>
      <c r="D19" s="18">
        <v>1219.9765731279799</v>
      </c>
      <c r="E19" s="10" t="s">
        <v>178</v>
      </c>
      <c r="F19" s="18">
        <v>3283.3980235612798</v>
      </c>
      <c r="G19" s="10" t="s">
        <v>178</v>
      </c>
      <c r="H19" s="18">
        <v>971.25611649916505</v>
      </c>
      <c r="I19" s="10" t="s">
        <v>178</v>
      </c>
      <c r="J19" s="18">
        <v>901.16635682042897</v>
      </c>
      <c r="K19" s="10" t="s">
        <v>178</v>
      </c>
      <c r="L19" s="18">
        <v>985.34296335034105</v>
      </c>
      <c r="M19" s="10" t="s">
        <v>159</v>
      </c>
      <c r="N19" s="18">
        <v>1216.6945971515199</v>
      </c>
      <c r="O19" s="10" t="s">
        <v>178</v>
      </c>
      <c r="P19" s="18">
        <v>655.45019816491299</v>
      </c>
      <c r="Q19" s="10" t="s">
        <v>159</v>
      </c>
      <c r="R19" s="18">
        <v>1096.9562459157901</v>
      </c>
      <c r="S19" s="10" t="s">
        <v>178</v>
      </c>
    </row>
    <row r="20" spans="1:19" x14ac:dyDescent="0.2">
      <c r="A20" s="12" t="s">
        <v>187</v>
      </c>
      <c r="B20" s="18">
        <v>861.13184352636404</v>
      </c>
      <c r="C20" s="10" t="s">
        <v>178</v>
      </c>
      <c r="D20" s="18">
        <v>1343.1161819486799</v>
      </c>
      <c r="E20" s="10" t="s">
        <v>159</v>
      </c>
      <c r="F20" s="18">
        <v>3393.49120165672</v>
      </c>
      <c r="G20" s="10" t="s">
        <v>178</v>
      </c>
      <c r="H20" s="18">
        <v>984.56287465621006</v>
      </c>
      <c r="I20" s="10" t="s">
        <v>178</v>
      </c>
      <c r="J20" s="18">
        <v>894.23904771684795</v>
      </c>
      <c r="K20" s="10" t="s">
        <v>178</v>
      </c>
      <c r="L20" s="18">
        <v>998.08881479814295</v>
      </c>
      <c r="M20" s="10" t="s">
        <v>159</v>
      </c>
      <c r="N20" s="18">
        <v>1210.72006087923</v>
      </c>
      <c r="O20" s="10" t="s">
        <v>178</v>
      </c>
      <c r="P20" s="18">
        <v>627.68617265267903</v>
      </c>
      <c r="Q20" s="10" t="s">
        <v>159</v>
      </c>
      <c r="R20" s="18">
        <v>1135.1625004288701</v>
      </c>
      <c r="S20" s="10" t="s">
        <v>178</v>
      </c>
    </row>
    <row r="21" spans="1:19" x14ac:dyDescent="0.2">
      <c r="A21" s="12" t="s">
        <v>188</v>
      </c>
      <c r="B21" s="18">
        <v>849.91943541161902</v>
      </c>
      <c r="C21" s="10" t="s">
        <v>178</v>
      </c>
      <c r="D21" s="18">
        <v>1391.07251249673</v>
      </c>
      <c r="E21" s="10" t="s">
        <v>159</v>
      </c>
      <c r="F21" s="18">
        <v>4047.1731028722002</v>
      </c>
      <c r="G21" s="10" t="s">
        <v>178</v>
      </c>
      <c r="H21" s="18">
        <v>1010.60415401292</v>
      </c>
      <c r="I21" s="10" t="s">
        <v>178</v>
      </c>
      <c r="J21" s="18">
        <v>899.57231508376901</v>
      </c>
      <c r="K21" s="10" t="s">
        <v>178</v>
      </c>
      <c r="L21" s="18">
        <v>970.90401763147804</v>
      </c>
      <c r="M21" s="10" t="s">
        <v>159</v>
      </c>
      <c r="N21" s="18">
        <v>1252.66324047591</v>
      </c>
      <c r="O21" s="10" t="s">
        <v>178</v>
      </c>
      <c r="P21" s="18">
        <v>714.64892704469798</v>
      </c>
      <c r="Q21" s="10" t="s">
        <v>159</v>
      </c>
      <c r="R21" s="18">
        <v>1180.56808764582</v>
      </c>
      <c r="S21" s="10" t="s">
        <v>178</v>
      </c>
    </row>
    <row r="22" spans="1:19" x14ac:dyDescent="0.2">
      <c r="A22" s="12" t="s">
        <v>189</v>
      </c>
      <c r="B22" s="18">
        <v>821.56721879880104</v>
      </c>
      <c r="C22" s="10" t="s">
        <v>178</v>
      </c>
      <c r="D22" s="18">
        <v>1414.7928160741101</v>
      </c>
      <c r="E22" s="10" t="s">
        <v>159</v>
      </c>
      <c r="F22" s="18">
        <v>4659.0121148656099</v>
      </c>
      <c r="G22" s="10" t="s">
        <v>178</v>
      </c>
      <c r="H22" s="18">
        <v>1012.52149300188</v>
      </c>
      <c r="I22" s="10" t="s">
        <v>178</v>
      </c>
      <c r="J22" s="18">
        <v>866.65085407142396</v>
      </c>
      <c r="K22" s="10" t="s">
        <v>178</v>
      </c>
      <c r="L22" s="18">
        <v>806.50542013437303</v>
      </c>
      <c r="M22" s="10" t="s">
        <v>159</v>
      </c>
      <c r="N22" s="18">
        <v>1199.03282803964</v>
      </c>
      <c r="O22" s="10" t="s">
        <v>178</v>
      </c>
      <c r="P22" s="18">
        <v>702.43022532278997</v>
      </c>
      <c r="Q22" s="10" t="s">
        <v>159</v>
      </c>
      <c r="R22" s="18">
        <v>1172.9699631972401</v>
      </c>
      <c r="S22" s="10" t="s">
        <v>178</v>
      </c>
    </row>
    <row r="23" spans="1:19" x14ac:dyDescent="0.2">
      <c r="A23" s="12" t="s">
        <v>190</v>
      </c>
      <c r="B23" s="18">
        <v>777.99819237874999</v>
      </c>
      <c r="C23" s="10" t="s">
        <v>178</v>
      </c>
      <c r="D23" s="18">
        <v>1434.2097299971699</v>
      </c>
      <c r="E23" s="10" t="s">
        <v>159</v>
      </c>
      <c r="F23" s="18">
        <v>5228.74373634935</v>
      </c>
      <c r="G23" s="10" t="s">
        <v>178</v>
      </c>
      <c r="H23" s="18">
        <v>978.862691405644</v>
      </c>
      <c r="I23" s="10" t="s">
        <v>178</v>
      </c>
      <c r="J23" s="18">
        <v>866.61260766865303</v>
      </c>
      <c r="K23" s="10" t="s">
        <v>178</v>
      </c>
      <c r="L23" s="18">
        <v>792.27735316670805</v>
      </c>
      <c r="M23" s="10" t="s">
        <v>159</v>
      </c>
      <c r="N23" s="18">
        <v>1175.4120111105799</v>
      </c>
      <c r="O23" s="10" t="s">
        <v>178</v>
      </c>
      <c r="P23" s="18">
        <v>783.98630121353199</v>
      </c>
      <c r="Q23" s="10" t="s">
        <v>159</v>
      </c>
      <c r="R23" s="18">
        <v>1180.04538146864</v>
      </c>
      <c r="S23" s="10" t="s">
        <v>178</v>
      </c>
    </row>
    <row r="24" spans="1:19" x14ac:dyDescent="0.2">
      <c r="A24" s="12" t="s">
        <v>191</v>
      </c>
      <c r="B24" s="18">
        <v>753.35650648390003</v>
      </c>
      <c r="C24" s="10" t="s">
        <v>178</v>
      </c>
      <c r="D24" s="18">
        <v>1527.3556431782899</v>
      </c>
      <c r="E24" s="10" t="s">
        <v>159</v>
      </c>
      <c r="F24" s="18">
        <v>6512.8189398303703</v>
      </c>
      <c r="G24" s="10" t="s">
        <v>178</v>
      </c>
      <c r="H24" s="18">
        <v>1032.2673478256499</v>
      </c>
      <c r="I24" s="10" t="s">
        <v>178</v>
      </c>
      <c r="J24" s="18">
        <v>856.25429043346605</v>
      </c>
      <c r="K24" s="10" t="s">
        <v>178</v>
      </c>
      <c r="L24" s="18">
        <v>799.12756159795902</v>
      </c>
      <c r="M24" s="10" t="s">
        <v>159</v>
      </c>
      <c r="N24" s="18">
        <v>1236.8688544300201</v>
      </c>
      <c r="O24" s="10" t="s">
        <v>178</v>
      </c>
      <c r="P24" s="18">
        <v>809.64044549882499</v>
      </c>
      <c r="Q24" s="10" t="s">
        <v>159</v>
      </c>
      <c r="R24" s="18">
        <v>1250.7033551283</v>
      </c>
      <c r="S24" s="10" t="s">
        <v>178</v>
      </c>
    </row>
    <row r="25" spans="1:19" x14ac:dyDescent="0.2">
      <c r="A25" s="12" t="s">
        <v>193</v>
      </c>
      <c r="B25" s="18">
        <v>747.50473164307402</v>
      </c>
      <c r="C25" s="10" t="s">
        <v>178</v>
      </c>
      <c r="D25" s="18">
        <v>1589.1492267070601</v>
      </c>
      <c r="E25" s="10" t="s">
        <v>178</v>
      </c>
      <c r="F25" s="18">
        <v>7944.0862669743301</v>
      </c>
      <c r="G25" s="10" t="s">
        <v>178</v>
      </c>
      <c r="H25" s="18">
        <v>1048.49415273463</v>
      </c>
      <c r="I25" s="10" t="s">
        <v>178</v>
      </c>
      <c r="J25" s="18">
        <v>867.33234086819698</v>
      </c>
      <c r="K25" s="10" t="s">
        <v>178</v>
      </c>
      <c r="L25" s="18">
        <v>808.566626912326</v>
      </c>
      <c r="M25" s="10" t="s">
        <v>159</v>
      </c>
      <c r="N25" s="18">
        <v>1216.8915455187</v>
      </c>
      <c r="O25" s="10" t="s">
        <v>178</v>
      </c>
      <c r="P25" s="18">
        <v>769.70703888078901</v>
      </c>
      <c r="Q25" s="10" t="s">
        <v>159</v>
      </c>
      <c r="R25" s="18">
        <v>1279.5757120845201</v>
      </c>
      <c r="S25" s="10" t="s">
        <v>178</v>
      </c>
    </row>
    <row r="26" spans="1:19" x14ac:dyDescent="0.2">
      <c r="A26" s="12" t="s">
        <v>194</v>
      </c>
      <c r="B26" s="18">
        <v>765.67855852459297</v>
      </c>
      <c r="C26" s="10" t="s">
        <v>178</v>
      </c>
      <c r="D26" s="18">
        <v>1573.3468842226</v>
      </c>
      <c r="E26" s="10" t="s">
        <v>178</v>
      </c>
      <c r="F26" s="18">
        <v>10099.396212341901</v>
      </c>
      <c r="G26" s="10" t="s">
        <v>178</v>
      </c>
      <c r="H26" s="18">
        <v>1030.5494117145499</v>
      </c>
      <c r="I26" s="10" t="s">
        <v>178</v>
      </c>
      <c r="J26" s="18">
        <v>795.32722482787403</v>
      </c>
      <c r="K26" s="10" t="s">
        <v>178</v>
      </c>
      <c r="L26" s="18">
        <v>754.54983130429696</v>
      </c>
      <c r="M26" s="10" t="s">
        <v>159</v>
      </c>
      <c r="N26" s="18">
        <v>1123.55714334863</v>
      </c>
      <c r="O26" s="10" t="s">
        <v>178</v>
      </c>
      <c r="P26" s="18">
        <v>682.44058059758504</v>
      </c>
      <c r="Q26" s="10" t="s">
        <v>159</v>
      </c>
      <c r="R26" s="18">
        <v>1252.4631969700299</v>
      </c>
      <c r="S26" s="10" t="s">
        <v>178</v>
      </c>
    </row>
    <row r="27" spans="1:19" x14ac:dyDescent="0.2">
      <c r="A27" s="12" t="s">
        <v>196</v>
      </c>
      <c r="B27" s="18">
        <v>741.39658796499998</v>
      </c>
      <c r="C27" s="10" t="s">
        <v>178</v>
      </c>
      <c r="D27" s="18">
        <v>1597.86903922384</v>
      </c>
      <c r="E27" s="10" t="s">
        <v>178</v>
      </c>
      <c r="F27" s="18">
        <v>12277.122161634201</v>
      </c>
      <c r="G27" s="10" t="s">
        <v>178</v>
      </c>
      <c r="H27" s="18">
        <v>1064.6736020707599</v>
      </c>
      <c r="I27" s="10" t="s">
        <v>178</v>
      </c>
      <c r="J27" s="18">
        <v>897.07399173900797</v>
      </c>
      <c r="K27" s="10" t="s">
        <v>159</v>
      </c>
      <c r="L27" s="18">
        <v>725.27864274613796</v>
      </c>
      <c r="M27" s="10" t="s">
        <v>159</v>
      </c>
      <c r="N27" s="18">
        <v>1167.9436811405899</v>
      </c>
      <c r="O27" s="10" t="s">
        <v>178</v>
      </c>
      <c r="P27" s="18">
        <v>652.81005286553295</v>
      </c>
      <c r="Q27" s="10" t="s">
        <v>159</v>
      </c>
      <c r="R27" s="18">
        <v>1301.3469427176301</v>
      </c>
      <c r="S27" s="10" t="s">
        <v>178</v>
      </c>
    </row>
    <row r="28" spans="1:19" x14ac:dyDescent="0.2">
      <c r="A28" s="12" t="s">
        <v>197</v>
      </c>
      <c r="B28" s="18">
        <v>753.90991345045995</v>
      </c>
      <c r="C28" s="10" t="s">
        <v>178</v>
      </c>
      <c r="D28" s="18">
        <v>1596.73806109935</v>
      </c>
      <c r="E28" s="10" t="s">
        <v>178</v>
      </c>
      <c r="F28" s="18">
        <v>12975.708502024299</v>
      </c>
      <c r="G28" s="10" t="s">
        <v>178</v>
      </c>
      <c r="H28" s="18">
        <v>1106.98359123864</v>
      </c>
      <c r="I28" s="10" t="s">
        <v>178</v>
      </c>
      <c r="J28" s="18">
        <v>880.17790544185402</v>
      </c>
      <c r="K28" s="10" t="s">
        <v>159</v>
      </c>
      <c r="L28" s="18">
        <v>720.44440573771499</v>
      </c>
      <c r="M28" s="10" t="s">
        <v>159</v>
      </c>
      <c r="N28" s="18">
        <v>1147.6628705803801</v>
      </c>
      <c r="O28" s="10" t="s">
        <v>178</v>
      </c>
      <c r="P28" s="18">
        <v>647.75914723031201</v>
      </c>
      <c r="Q28" s="10" t="s">
        <v>159</v>
      </c>
      <c r="R28" s="18">
        <v>1306.91103867427</v>
      </c>
      <c r="S28" s="10" t="s">
        <v>178</v>
      </c>
    </row>
    <row r="29" spans="1:19" x14ac:dyDescent="0.2">
      <c r="A29" s="12" t="s">
        <v>198</v>
      </c>
      <c r="B29" s="18">
        <v>810.07350107961497</v>
      </c>
      <c r="C29" s="10" t="s">
        <v>159</v>
      </c>
      <c r="D29" s="18">
        <v>1517.2176702510001</v>
      </c>
      <c r="E29" s="10" t="s">
        <v>159</v>
      </c>
      <c r="F29" s="18">
        <v>1350.6291375133601</v>
      </c>
      <c r="G29" s="10" t="s">
        <v>159</v>
      </c>
      <c r="H29" s="18">
        <v>977.07047292539403</v>
      </c>
      <c r="I29" s="10" t="s">
        <v>439</v>
      </c>
      <c r="J29" s="18">
        <v>737.79242064079403</v>
      </c>
      <c r="K29" s="10" t="s">
        <v>159</v>
      </c>
      <c r="L29" s="18">
        <v>583.49655894690898</v>
      </c>
      <c r="M29" s="10" t="s">
        <v>159</v>
      </c>
      <c r="N29" s="18">
        <v>892.44464202253698</v>
      </c>
      <c r="O29" s="10" t="s">
        <v>178</v>
      </c>
      <c r="P29" s="18">
        <v>665.16020478677399</v>
      </c>
      <c r="Q29" s="10" t="s">
        <v>159</v>
      </c>
      <c r="R29" s="18">
        <v>1068.8369419011599</v>
      </c>
      <c r="S29" s="10" t="s">
        <v>485</v>
      </c>
    </row>
    <row r="30" spans="1:19" x14ac:dyDescent="0.2">
      <c r="A30" s="12" t="s">
        <v>199</v>
      </c>
      <c r="B30" s="18">
        <v>1037.3599587588301</v>
      </c>
      <c r="C30" s="10" t="s">
        <v>159</v>
      </c>
      <c r="D30" s="18">
        <v>1720.45613291309</v>
      </c>
      <c r="E30" s="10" t="s">
        <v>159</v>
      </c>
      <c r="F30" s="18">
        <v>2175.2312926586001</v>
      </c>
      <c r="G30" s="10" t="s">
        <v>159</v>
      </c>
      <c r="H30" s="18">
        <v>1332.46324941628</v>
      </c>
      <c r="I30" s="10" t="s">
        <v>439</v>
      </c>
      <c r="J30" s="18">
        <v>1012.9963599036899</v>
      </c>
      <c r="K30" s="10" t="s">
        <v>159</v>
      </c>
      <c r="L30" s="18">
        <v>888.27129092433404</v>
      </c>
      <c r="M30" s="10" t="s">
        <v>159</v>
      </c>
      <c r="N30" s="18">
        <v>665.62534106261</v>
      </c>
      <c r="O30" s="10" t="s">
        <v>178</v>
      </c>
      <c r="P30" s="18">
        <v>833.63649522490198</v>
      </c>
      <c r="Q30" s="10" t="s">
        <v>159</v>
      </c>
      <c r="R30" s="18">
        <v>1200.34011984381</v>
      </c>
      <c r="S30" s="10" t="s">
        <v>485</v>
      </c>
    </row>
    <row r="31" spans="1:19" x14ac:dyDescent="0.2">
      <c r="A31" s="12" t="s">
        <v>200</v>
      </c>
      <c r="B31" s="18">
        <v>1108.3544597713401</v>
      </c>
      <c r="C31" s="10" t="s">
        <v>159</v>
      </c>
      <c r="D31" s="18">
        <v>1794.05156629514</v>
      </c>
      <c r="E31" s="10" t="s">
        <v>159</v>
      </c>
      <c r="F31" s="18">
        <v>1836.3838216645499</v>
      </c>
      <c r="G31" s="10" t="s">
        <v>159</v>
      </c>
      <c r="H31" s="18">
        <v>1319.6641562417201</v>
      </c>
      <c r="I31" s="10" t="s">
        <v>159</v>
      </c>
      <c r="J31" s="18">
        <v>1057.1416567009701</v>
      </c>
      <c r="K31" s="10" t="s">
        <v>159</v>
      </c>
      <c r="L31" s="18">
        <v>865.59927777576002</v>
      </c>
      <c r="M31" s="10" t="s">
        <v>159</v>
      </c>
      <c r="N31" s="18">
        <v>1218.26836953932</v>
      </c>
      <c r="O31" s="10" t="s">
        <v>178</v>
      </c>
      <c r="P31" s="18">
        <v>849.31061578314598</v>
      </c>
      <c r="Q31" s="10" t="s">
        <v>159</v>
      </c>
      <c r="R31" s="18">
        <v>1365.0115345782999</v>
      </c>
      <c r="S31" s="10" t="s">
        <v>178</v>
      </c>
    </row>
    <row r="32" spans="1:19" x14ac:dyDescent="0.2">
      <c r="A32" s="15" t="s">
        <v>201</v>
      </c>
      <c r="B32" s="19">
        <v>1190.3790176836201</v>
      </c>
      <c r="C32" s="14" t="s">
        <v>159</v>
      </c>
      <c r="D32" s="19">
        <v>1999.6621987303599</v>
      </c>
      <c r="E32" s="14" t="s">
        <v>159</v>
      </c>
      <c r="F32" s="19">
        <v>2130.0007378576302</v>
      </c>
      <c r="G32" s="14" t="s">
        <v>159</v>
      </c>
      <c r="H32" s="19">
        <v>1470.0264588513</v>
      </c>
      <c r="I32" s="14" t="s">
        <v>159</v>
      </c>
      <c r="J32" s="19">
        <v>1227.1725426790299</v>
      </c>
      <c r="K32" s="14" t="s">
        <v>159</v>
      </c>
      <c r="L32" s="19">
        <v>895.012974003875</v>
      </c>
      <c r="M32" s="14" t="s">
        <v>159</v>
      </c>
      <c r="N32" s="19">
        <v>1401.2679328696199</v>
      </c>
      <c r="O32" s="14" t="s">
        <v>178</v>
      </c>
      <c r="P32" s="19">
        <v>888.92336479785604</v>
      </c>
      <c r="Q32" s="14" t="s">
        <v>159</v>
      </c>
      <c r="R32" s="19">
        <v>1527.4744693170201</v>
      </c>
      <c r="S32" s="14" t="s">
        <v>178</v>
      </c>
    </row>
    <row r="34" spans="1:2" x14ac:dyDescent="0.2">
      <c r="A34" s="16" t="s">
        <v>202</v>
      </c>
      <c r="B34" s="16" t="s">
        <v>216</v>
      </c>
    </row>
    <row r="37" spans="1:2" x14ac:dyDescent="0.2">
      <c r="B37" s="16" t="s">
        <v>322</v>
      </c>
    </row>
    <row r="38" spans="1:2" x14ac:dyDescent="0.2">
      <c r="B38" s="16" t="s">
        <v>208</v>
      </c>
    </row>
    <row r="39" spans="1:2" x14ac:dyDescent="0.2">
      <c r="B39" s="16" t="s">
        <v>452</v>
      </c>
    </row>
    <row r="42" spans="1:2" x14ac:dyDescent="0.2">
      <c r="A42" s="17" t="str">
        <f>HYPERLINK("#'TOTAL 6'!A2", "&lt;&lt;&lt; Previous table")</f>
        <v>&lt;&lt;&lt; Previous table</v>
      </c>
    </row>
    <row r="43" spans="1:2" x14ac:dyDescent="0.2">
      <c r="A43" s="17" t="str">
        <f>HYPERLINK("#'TOTAL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HYPERLINK("#'INDEX'!B16", "Link to index")</f>
        <v>Link to index</v>
      </c>
    </row>
    <row r="2" spans="1:19" ht="15.75" customHeight="1" x14ac:dyDescent="0.2">
      <c r="A2" s="25" t="s">
        <v>227</v>
      </c>
      <c r="B2" s="24"/>
      <c r="C2" s="24"/>
      <c r="D2" s="24"/>
      <c r="E2" s="24"/>
      <c r="F2" s="24"/>
      <c r="G2" s="24"/>
      <c r="H2" s="24"/>
      <c r="I2" s="24"/>
      <c r="J2" s="24"/>
      <c r="K2" s="24"/>
      <c r="L2" s="24"/>
      <c r="M2" s="24"/>
      <c r="N2" s="24"/>
      <c r="O2" s="24"/>
      <c r="P2" s="24"/>
      <c r="Q2" s="24"/>
      <c r="R2" s="24"/>
      <c r="S2" s="24"/>
    </row>
    <row r="3" spans="1:19" ht="15.75" customHeight="1" x14ac:dyDescent="0.2">
      <c r="A3" s="25" t="s">
        <v>34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3.456</v>
      </c>
      <c r="C7" s="10" t="s">
        <v>159</v>
      </c>
      <c r="D7" s="9">
        <v>101.5</v>
      </c>
      <c r="E7" s="10" t="s">
        <v>159</v>
      </c>
      <c r="F7" s="9">
        <v>2.3519999999999999</v>
      </c>
      <c r="G7" s="10" t="s">
        <v>159</v>
      </c>
      <c r="H7" s="9">
        <v>80.382999999999996</v>
      </c>
      <c r="I7" s="10" t="s">
        <v>159</v>
      </c>
      <c r="J7" s="9">
        <v>20.331</v>
      </c>
      <c r="K7" s="10" t="s">
        <v>159</v>
      </c>
      <c r="L7" s="9">
        <v>23.640999999999998</v>
      </c>
      <c r="M7" s="10" t="s">
        <v>159</v>
      </c>
      <c r="N7" s="9">
        <v>174.584</v>
      </c>
      <c r="O7" s="10" t="s">
        <v>159</v>
      </c>
      <c r="P7" s="9">
        <v>53.823999999999998</v>
      </c>
      <c r="Q7" s="10" t="s">
        <v>159</v>
      </c>
      <c r="R7" s="9">
        <v>460.07100000000003</v>
      </c>
      <c r="S7" s="10" t="s">
        <v>159</v>
      </c>
    </row>
    <row r="8" spans="1:19" x14ac:dyDescent="0.2">
      <c r="A8" s="12" t="s">
        <v>171</v>
      </c>
      <c r="B8" s="9">
        <v>3.2570000000000001</v>
      </c>
      <c r="C8" s="10" t="s">
        <v>159</v>
      </c>
      <c r="D8" s="9">
        <v>107.7</v>
      </c>
      <c r="E8" s="10" t="s">
        <v>159</v>
      </c>
      <c r="F8" s="9">
        <v>2.8719999999999999</v>
      </c>
      <c r="G8" s="10" t="s">
        <v>159</v>
      </c>
      <c r="H8" s="9">
        <v>83.304000000000002</v>
      </c>
      <c r="I8" s="10" t="s">
        <v>159</v>
      </c>
      <c r="J8" s="9">
        <v>20.789000000000001</v>
      </c>
      <c r="K8" s="10" t="s">
        <v>159</v>
      </c>
      <c r="L8" s="9">
        <v>23.334</v>
      </c>
      <c r="M8" s="10" t="s">
        <v>159</v>
      </c>
      <c r="N8" s="9">
        <v>155.411</v>
      </c>
      <c r="O8" s="10" t="s">
        <v>159</v>
      </c>
      <c r="P8" s="9">
        <v>42.863999999999997</v>
      </c>
      <c r="Q8" s="10" t="s">
        <v>159</v>
      </c>
      <c r="R8" s="9">
        <v>439.53100000000001</v>
      </c>
      <c r="S8" s="10" t="s">
        <v>159</v>
      </c>
    </row>
    <row r="9" spans="1:19" x14ac:dyDescent="0.2">
      <c r="A9" s="12" t="s">
        <v>172</v>
      </c>
      <c r="B9" s="9">
        <v>3.5950000000000002</v>
      </c>
      <c r="C9" s="10" t="s">
        <v>159</v>
      </c>
      <c r="D9" s="9">
        <v>114.9</v>
      </c>
      <c r="E9" s="10" t="s">
        <v>159</v>
      </c>
      <c r="F9" s="9">
        <v>4.3949999999999996</v>
      </c>
      <c r="G9" s="10" t="s">
        <v>159</v>
      </c>
      <c r="H9" s="9">
        <v>90.837000000000003</v>
      </c>
      <c r="I9" s="10" t="s">
        <v>159</v>
      </c>
      <c r="J9" s="9">
        <v>19.881</v>
      </c>
      <c r="K9" s="10" t="s">
        <v>159</v>
      </c>
      <c r="L9" s="9">
        <v>23.173666999999998</v>
      </c>
      <c r="M9" s="10" t="s">
        <v>159</v>
      </c>
      <c r="N9" s="9">
        <v>155.114</v>
      </c>
      <c r="O9" s="10" t="s">
        <v>159</v>
      </c>
      <c r="P9" s="9">
        <v>43.283999999999999</v>
      </c>
      <c r="Q9" s="10" t="s">
        <v>159</v>
      </c>
      <c r="R9" s="9">
        <v>455.17966699999999</v>
      </c>
      <c r="S9" s="10" t="s">
        <v>159</v>
      </c>
    </row>
    <row r="10" spans="1:19" x14ac:dyDescent="0.2">
      <c r="A10" s="12" t="s">
        <v>173</v>
      </c>
      <c r="B10" s="9">
        <v>3.6779999999999999</v>
      </c>
      <c r="C10" s="10" t="s">
        <v>159</v>
      </c>
      <c r="D10" s="9">
        <v>70.599999999999994</v>
      </c>
      <c r="E10" s="10" t="s">
        <v>159</v>
      </c>
      <c r="F10" s="9">
        <v>0.82</v>
      </c>
      <c r="G10" s="10" t="s">
        <v>159</v>
      </c>
      <c r="H10" s="9">
        <v>48</v>
      </c>
      <c r="I10" s="10" t="s">
        <v>159</v>
      </c>
      <c r="J10" s="9">
        <v>13.978999999999999</v>
      </c>
      <c r="K10" s="10" t="s">
        <v>159</v>
      </c>
      <c r="L10" s="9">
        <v>15.949</v>
      </c>
      <c r="M10" s="10" t="s">
        <v>159</v>
      </c>
      <c r="N10" s="9">
        <v>105.86</v>
      </c>
      <c r="O10" s="10" t="s">
        <v>159</v>
      </c>
      <c r="P10" s="9">
        <v>42.158999999999999</v>
      </c>
      <c r="Q10" s="10" t="s">
        <v>159</v>
      </c>
      <c r="R10" s="9">
        <v>301.04500000000002</v>
      </c>
      <c r="S10" s="10" t="s">
        <v>159</v>
      </c>
    </row>
    <row r="11" spans="1:19" x14ac:dyDescent="0.2">
      <c r="A11" s="12" t="s">
        <v>174</v>
      </c>
      <c r="B11" s="9">
        <v>1.788</v>
      </c>
      <c r="C11" s="10" t="s">
        <v>159</v>
      </c>
      <c r="D11" s="9">
        <v>69</v>
      </c>
      <c r="E11" s="10" t="s">
        <v>159</v>
      </c>
      <c r="F11" s="9">
        <v>0.82599999999999996</v>
      </c>
      <c r="G11" s="10" t="s">
        <v>159</v>
      </c>
      <c r="H11" s="9">
        <v>47.421999999999997</v>
      </c>
      <c r="I11" s="10" t="s">
        <v>159</v>
      </c>
      <c r="J11" s="9">
        <v>15.97</v>
      </c>
      <c r="K11" s="10" t="s">
        <v>159</v>
      </c>
      <c r="L11" s="9">
        <v>18.692</v>
      </c>
      <c r="M11" s="10" t="s">
        <v>159</v>
      </c>
      <c r="N11" s="9">
        <v>99.731999999999999</v>
      </c>
      <c r="O11" s="10" t="s">
        <v>159</v>
      </c>
      <c r="P11" s="9">
        <v>43.749000000000002</v>
      </c>
      <c r="Q11" s="10" t="s">
        <v>159</v>
      </c>
      <c r="R11" s="9">
        <v>297.17899999999997</v>
      </c>
      <c r="S11" s="10" t="s">
        <v>159</v>
      </c>
    </row>
    <row r="12" spans="1:19" x14ac:dyDescent="0.2">
      <c r="A12" s="12" t="s">
        <v>175</v>
      </c>
      <c r="B12" s="9">
        <v>2.056</v>
      </c>
      <c r="C12" s="10" t="s">
        <v>159</v>
      </c>
      <c r="D12" s="9">
        <v>69.400000000000006</v>
      </c>
      <c r="E12" s="10" t="s">
        <v>159</v>
      </c>
      <c r="F12" s="9">
        <v>0.64500000000000002</v>
      </c>
      <c r="G12" s="10" t="s">
        <v>159</v>
      </c>
      <c r="H12" s="9">
        <v>47.695999999999998</v>
      </c>
      <c r="I12" s="10" t="s">
        <v>159</v>
      </c>
      <c r="J12" s="9">
        <v>17.388999999999999</v>
      </c>
      <c r="K12" s="10" t="s">
        <v>159</v>
      </c>
      <c r="L12" s="9">
        <v>20.215</v>
      </c>
      <c r="M12" s="10" t="s">
        <v>159</v>
      </c>
      <c r="N12" s="9">
        <v>98.995000000000005</v>
      </c>
      <c r="O12" s="10" t="s">
        <v>159</v>
      </c>
      <c r="P12" s="9">
        <v>37.941000000000003</v>
      </c>
      <c r="Q12" s="10" t="s">
        <v>159</v>
      </c>
      <c r="R12" s="9">
        <v>294.33699999999999</v>
      </c>
      <c r="S12" s="10" t="s">
        <v>159</v>
      </c>
    </row>
    <row r="13" spans="1:19" x14ac:dyDescent="0.2">
      <c r="A13" s="12" t="s">
        <v>179</v>
      </c>
      <c r="B13" s="9">
        <v>2.089</v>
      </c>
      <c r="C13" s="10" t="s">
        <v>159</v>
      </c>
      <c r="D13" s="9">
        <v>70.2</v>
      </c>
      <c r="E13" s="10" t="s">
        <v>159</v>
      </c>
      <c r="F13" s="9">
        <v>2.1269999999999998</v>
      </c>
      <c r="G13" s="10" t="s">
        <v>159</v>
      </c>
      <c r="H13" s="9">
        <v>49.856999999999999</v>
      </c>
      <c r="I13" s="10" t="s">
        <v>159</v>
      </c>
      <c r="J13" s="9">
        <v>17.036000000000001</v>
      </c>
      <c r="K13" s="10" t="s">
        <v>159</v>
      </c>
      <c r="L13" s="9">
        <v>21.867999999999999</v>
      </c>
      <c r="M13" s="10" t="s">
        <v>159</v>
      </c>
      <c r="N13" s="9">
        <v>98.787000000000006</v>
      </c>
      <c r="O13" s="10" t="s">
        <v>159</v>
      </c>
      <c r="P13" s="9">
        <v>45.454000000000001</v>
      </c>
      <c r="Q13" s="10" t="s">
        <v>159</v>
      </c>
      <c r="R13" s="9">
        <v>307.41800000000001</v>
      </c>
      <c r="S13" s="10" t="s">
        <v>159</v>
      </c>
    </row>
    <row r="14" spans="1:19" x14ac:dyDescent="0.2">
      <c r="A14" s="12" t="s">
        <v>180</v>
      </c>
      <c r="B14" s="9">
        <v>2.0990000000000002</v>
      </c>
      <c r="C14" s="10" t="s">
        <v>159</v>
      </c>
      <c r="D14" s="9">
        <v>76.2</v>
      </c>
      <c r="E14" s="10" t="s">
        <v>159</v>
      </c>
      <c r="F14" s="9">
        <v>5.2249999999999996</v>
      </c>
      <c r="G14" s="10" t="s">
        <v>159</v>
      </c>
      <c r="H14" s="9">
        <v>53.085999999999999</v>
      </c>
      <c r="I14" s="10" t="s">
        <v>159</v>
      </c>
      <c r="J14" s="9">
        <v>18.007999999999999</v>
      </c>
      <c r="K14" s="10" t="s">
        <v>159</v>
      </c>
      <c r="L14" s="9">
        <v>23.51</v>
      </c>
      <c r="M14" s="10" t="s">
        <v>159</v>
      </c>
      <c r="N14" s="9">
        <v>107.129</v>
      </c>
      <c r="O14" s="10" t="s">
        <v>159</v>
      </c>
      <c r="P14" s="9">
        <v>51.664999999999999</v>
      </c>
      <c r="Q14" s="10" t="s">
        <v>159</v>
      </c>
      <c r="R14" s="9">
        <v>336.92200000000003</v>
      </c>
      <c r="S14" s="10" t="s">
        <v>159</v>
      </c>
    </row>
    <row r="15" spans="1:19" x14ac:dyDescent="0.2">
      <c r="A15" s="12" t="s">
        <v>181</v>
      </c>
      <c r="B15" s="9">
        <v>1.919</v>
      </c>
      <c r="C15" s="10" t="s">
        <v>159</v>
      </c>
      <c r="D15" s="9">
        <v>80.709999999999994</v>
      </c>
      <c r="E15" s="10" t="s">
        <v>159</v>
      </c>
      <c r="F15" s="9">
        <v>9.0845000000000002</v>
      </c>
      <c r="G15" s="10" t="s">
        <v>159</v>
      </c>
      <c r="H15" s="9">
        <v>53.190230649999997</v>
      </c>
      <c r="I15" s="10" t="s">
        <v>159</v>
      </c>
      <c r="J15" s="9">
        <v>20.975999999999999</v>
      </c>
      <c r="K15" s="10" t="s">
        <v>159</v>
      </c>
      <c r="L15" s="9">
        <v>21.923999999999999</v>
      </c>
      <c r="M15" s="10" t="s">
        <v>159</v>
      </c>
      <c r="N15" s="9">
        <v>113.68600000000001</v>
      </c>
      <c r="O15" s="10" t="s">
        <v>159</v>
      </c>
      <c r="P15" s="9">
        <v>59.156999999999996</v>
      </c>
      <c r="Q15" s="10" t="s">
        <v>159</v>
      </c>
      <c r="R15" s="9">
        <v>360.64673064999999</v>
      </c>
      <c r="S15" s="10" t="s">
        <v>159</v>
      </c>
    </row>
    <row r="16" spans="1:19" x14ac:dyDescent="0.2">
      <c r="A16" s="12" t="s">
        <v>182</v>
      </c>
      <c r="B16" s="9">
        <v>1.9810000000000001</v>
      </c>
      <c r="C16" s="10" t="s">
        <v>159</v>
      </c>
      <c r="D16" s="9">
        <v>88.62</v>
      </c>
      <c r="E16" s="10" t="s">
        <v>159</v>
      </c>
      <c r="F16" s="9">
        <v>10.117000000000001</v>
      </c>
      <c r="G16" s="10" t="s">
        <v>159</v>
      </c>
      <c r="H16" s="9">
        <v>50.451000000000001</v>
      </c>
      <c r="I16" s="10" t="s">
        <v>159</v>
      </c>
      <c r="J16" s="9">
        <v>22.283999999999999</v>
      </c>
      <c r="K16" s="10" t="s">
        <v>159</v>
      </c>
      <c r="L16" s="9">
        <v>22.285</v>
      </c>
      <c r="M16" s="10" t="s">
        <v>159</v>
      </c>
      <c r="N16" s="9">
        <v>118.04600000000001</v>
      </c>
      <c r="O16" s="10" t="s">
        <v>159</v>
      </c>
      <c r="P16" s="9">
        <v>76.900000000000006</v>
      </c>
      <c r="Q16" s="10" t="s">
        <v>159</v>
      </c>
      <c r="R16" s="9">
        <v>390.68400000000003</v>
      </c>
      <c r="S16" s="10" t="s">
        <v>159</v>
      </c>
    </row>
    <row r="17" spans="1:19" x14ac:dyDescent="0.2">
      <c r="A17" s="12" t="s">
        <v>183</v>
      </c>
      <c r="B17" s="9">
        <v>1.93</v>
      </c>
      <c r="C17" s="10" t="s">
        <v>159</v>
      </c>
      <c r="D17" s="9">
        <v>82.26</v>
      </c>
      <c r="E17" s="10" t="s">
        <v>159</v>
      </c>
      <c r="F17" s="9">
        <v>11.042999999999999</v>
      </c>
      <c r="G17" s="10" t="s">
        <v>159</v>
      </c>
      <c r="H17" s="9">
        <v>51.517307879999997</v>
      </c>
      <c r="I17" s="10" t="s">
        <v>159</v>
      </c>
      <c r="J17" s="9">
        <v>20.234000000000002</v>
      </c>
      <c r="K17" s="10" t="s">
        <v>159</v>
      </c>
      <c r="L17" s="9">
        <v>23.675000000000001</v>
      </c>
      <c r="M17" s="10" t="s">
        <v>159</v>
      </c>
      <c r="N17" s="9">
        <v>121.31</v>
      </c>
      <c r="O17" s="10" t="s">
        <v>159</v>
      </c>
      <c r="P17" s="9">
        <v>83.709000000000003</v>
      </c>
      <c r="Q17" s="10" t="s">
        <v>159</v>
      </c>
      <c r="R17" s="9">
        <v>395.67830787999998</v>
      </c>
      <c r="S17" s="10" t="s">
        <v>159</v>
      </c>
    </row>
    <row r="18" spans="1:19" x14ac:dyDescent="0.2">
      <c r="A18" s="12" t="s">
        <v>185</v>
      </c>
      <c r="B18" s="9">
        <v>2.0529999999999999</v>
      </c>
      <c r="C18" s="10" t="s">
        <v>159</v>
      </c>
      <c r="D18" s="9">
        <v>93.23</v>
      </c>
      <c r="E18" s="10" t="s">
        <v>159</v>
      </c>
      <c r="F18" s="9">
        <v>11.597</v>
      </c>
      <c r="G18" s="10" t="s">
        <v>177</v>
      </c>
      <c r="H18" s="9">
        <v>54.93</v>
      </c>
      <c r="I18" s="10" t="s">
        <v>159</v>
      </c>
      <c r="J18" s="9">
        <v>21.292999999999999</v>
      </c>
      <c r="K18" s="10" t="s">
        <v>159</v>
      </c>
      <c r="L18" s="9">
        <v>24.74</v>
      </c>
      <c r="M18" s="10" t="s">
        <v>159</v>
      </c>
      <c r="N18" s="9">
        <v>136.364</v>
      </c>
      <c r="O18" s="10" t="s">
        <v>159</v>
      </c>
      <c r="P18" s="9">
        <v>90.823999999999998</v>
      </c>
      <c r="Q18" s="10" t="s">
        <v>159</v>
      </c>
      <c r="R18" s="9">
        <v>435.03100000000001</v>
      </c>
      <c r="S18" s="10" t="s">
        <v>159</v>
      </c>
    </row>
    <row r="19" spans="1:19" x14ac:dyDescent="0.2">
      <c r="A19" s="12" t="s">
        <v>186</v>
      </c>
      <c r="B19" s="9">
        <v>2.157</v>
      </c>
      <c r="C19" s="10" t="s">
        <v>159</v>
      </c>
      <c r="D19" s="9">
        <v>91.39</v>
      </c>
      <c r="E19" s="10" t="s">
        <v>159</v>
      </c>
      <c r="F19" s="9">
        <v>11.184960999999999</v>
      </c>
      <c r="G19" s="10" t="s">
        <v>159</v>
      </c>
      <c r="H19" s="9">
        <v>86.885999999999996</v>
      </c>
      <c r="I19" s="10" t="s">
        <v>159</v>
      </c>
      <c r="J19" s="9">
        <v>21.573</v>
      </c>
      <c r="K19" s="10" t="s">
        <v>159</v>
      </c>
      <c r="L19" s="9">
        <v>23.553999999999998</v>
      </c>
      <c r="M19" s="10" t="s">
        <v>159</v>
      </c>
      <c r="N19" s="9">
        <v>149.45599999999999</v>
      </c>
      <c r="O19" s="10" t="s">
        <v>159</v>
      </c>
      <c r="P19" s="9">
        <v>92.369</v>
      </c>
      <c r="Q19" s="10" t="s">
        <v>159</v>
      </c>
      <c r="R19" s="9">
        <v>478.56996099999998</v>
      </c>
      <c r="S19" s="10" t="s">
        <v>159</v>
      </c>
    </row>
    <row r="20" spans="1:19" x14ac:dyDescent="0.2">
      <c r="A20" s="12" t="s">
        <v>187</v>
      </c>
      <c r="B20" s="9">
        <v>2.081</v>
      </c>
      <c r="C20" s="10" t="s">
        <v>159</v>
      </c>
      <c r="D20" s="9">
        <v>121.02</v>
      </c>
      <c r="E20" s="10" t="s">
        <v>159</v>
      </c>
      <c r="F20" s="9">
        <v>10.466042</v>
      </c>
      <c r="G20" s="10" t="s">
        <v>159</v>
      </c>
      <c r="H20" s="9">
        <v>82.064999999999998</v>
      </c>
      <c r="I20" s="10" t="s">
        <v>159</v>
      </c>
      <c r="J20" s="9">
        <v>21.353999999999999</v>
      </c>
      <c r="K20" s="10" t="s">
        <v>159</v>
      </c>
      <c r="L20" s="9">
        <v>23.841999999999999</v>
      </c>
      <c r="M20" s="10" t="s">
        <v>159</v>
      </c>
      <c r="N20" s="9">
        <v>165.65899999999999</v>
      </c>
      <c r="O20" s="10" t="s">
        <v>159</v>
      </c>
      <c r="P20" s="9">
        <v>89.626999999999995</v>
      </c>
      <c r="Q20" s="10" t="s">
        <v>159</v>
      </c>
      <c r="R20" s="9">
        <v>516.11404200000004</v>
      </c>
      <c r="S20" s="10" t="s">
        <v>159</v>
      </c>
    </row>
    <row r="21" spans="1:19" x14ac:dyDescent="0.2">
      <c r="A21" s="12" t="s">
        <v>188</v>
      </c>
      <c r="B21" s="9">
        <v>2.0219999999999998</v>
      </c>
      <c r="C21" s="10" t="s">
        <v>159</v>
      </c>
      <c r="D21" s="9">
        <v>133.36000000000001</v>
      </c>
      <c r="E21" s="10" t="s">
        <v>159</v>
      </c>
      <c r="F21" s="9">
        <v>11.097238000000001</v>
      </c>
      <c r="G21" s="10" t="s">
        <v>159</v>
      </c>
      <c r="H21" s="9">
        <v>85.054000000000002</v>
      </c>
      <c r="I21" s="10" t="s">
        <v>159</v>
      </c>
      <c r="J21" s="9">
        <v>23.306999999999999</v>
      </c>
      <c r="K21" s="10" t="s">
        <v>159</v>
      </c>
      <c r="L21" s="9">
        <v>23.548999999999999</v>
      </c>
      <c r="M21" s="10" t="s">
        <v>159</v>
      </c>
      <c r="N21" s="9">
        <v>195.30199999999999</v>
      </c>
      <c r="O21" s="10" t="s">
        <v>159</v>
      </c>
      <c r="P21" s="9">
        <v>106.377</v>
      </c>
      <c r="Q21" s="10" t="s">
        <v>159</v>
      </c>
      <c r="R21" s="9">
        <v>580.06823799999995</v>
      </c>
      <c r="S21" s="10" t="s">
        <v>159</v>
      </c>
    </row>
    <row r="22" spans="1:19" x14ac:dyDescent="0.2">
      <c r="A22" s="12" t="s">
        <v>189</v>
      </c>
      <c r="B22" s="9">
        <v>1.8620000000000001</v>
      </c>
      <c r="C22" s="10" t="s">
        <v>159</v>
      </c>
      <c r="D22" s="9">
        <v>154.37</v>
      </c>
      <c r="E22" s="10" t="s">
        <v>159</v>
      </c>
      <c r="F22" s="9">
        <v>11.177429</v>
      </c>
      <c r="G22" s="10" t="s">
        <v>159</v>
      </c>
      <c r="H22" s="9">
        <v>82.733000000000004</v>
      </c>
      <c r="I22" s="10" t="s">
        <v>159</v>
      </c>
      <c r="J22" s="9">
        <v>21.286999999999999</v>
      </c>
      <c r="K22" s="10" t="s">
        <v>159</v>
      </c>
      <c r="L22" s="9">
        <v>19.643000000000001</v>
      </c>
      <c r="M22" s="10" t="s">
        <v>159</v>
      </c>
      <c r="N22" s="9">
        <v>201.28</v>
      </c>
      <c r="O22" s="10" t="s">
        <v>159</v>
      </c>
      <c r="P22" s="9">
        <v>106.34</v>
      </c>
      <c r="Q22" s="10" t="s">
        <v>159</v>
      </c>
      <c r="R22" s="9">
        <v>598.69242899999995</v>
      </c>
      <c r="S22" s="10" t="s">
        <v>159</v>
      </c>
    </row>
    <row r="23" spans="1:19" x14ac:dyDescent="0.2">
      <c r="A23" s="12" t="s">
        <v>190</v>
      </c>
      <c r="B23" s="9">
        <v>1.8979999999999999</v>
      </c>
      <c r="C23" s="10" t="s">
        <v>159</v>
      </c>
      <c r="D23" s="9">
        <v>164.27</v>
      </c>
      <c r="E23" s="10" t="s">
        <v>159</v>
      </c>
      <c r="F23" s="9">
        <v>11.237708</v>
      </c>
      <c r="G23" s="10" t="s">
        <v>159</v>
      </c>
      <c r="H23" s="9">
        <v>84.715999999999994</v>
      </c>
      <c r="I23" s="10" t="s">
        <v>159</v>
      </c>
      <c r="J23" s="9">
        <v>20.295999999999999</v>
      </c>
      <c r="K23" s="10" t="s">
        <v>159</v>
      </c>
      <c r="L23" s="9">
        <v>20.59965</v>
      </c>
      <c r="M23" s="10" t="s">
        <v>159</v>
      </c>
      <c r="N23" s="9">
        <v>207.67740000000001</v>
      </c>
      <c r="O23" s="10" t="s">
        <v>159</v>
      </c>
      <c r="P23" s="9">
        <v>127.458</v>
      </c>
      <c r="Q23" s="10" t="s">
        <v>159</v>
      </c>
      <c r="R23" s="9">
        <v>638.15275799999995</v>
      </c>
      <c r="S23" s="10" t="s">
        <v>159</v>
      </c>
    </row>
    <row r="24" spans="1:19" x14ac:dyDescent="0.2">
      <c r="A24" s="12" t="s">
        <v>191</v>
      </c>
      <c r="B24" s="9">
        <v>1.837</v>
      </c>
      <c r="C24" s="10" t="s">
        <v>159</v>
      </c>
      <c r="D24" s="9">
        <v>221.19900000000001</v>
      </c>
      <c r="E24" s="10" t="s">
        <v>159</v>
      </c>
      <c r="F24" s="9">
        <v>11.055349</v>
      </c>
      <c r="G24" s="10" t="s">
        <v>159</v>
      </c>
      <c r="H24" s="9">
        <v>97.787999999999997</v>
      </c>
      <c r="I24" s="10" t="s">
        <v>159</v>
      </c>
      <c r="J24" s="9">
        <v>20.088999999999999</v>
      </c>
      <c r="K24" s="10" t="s">
        <v>159</v>
      </c>
      <c r="L24" s="9">
        <v>20.780999999999999</v>
      </c>
      <c r="M24" s="10" t="s">
        <v>159</v>
      </c>
      <c r="N24" s="9">
        <v>205.44</v>
      </c>
      <c r="O24" s="10" t="s">
        <v>159</v>
      </c>
      <c r="P24" s="9">
        <v>110.28400000000001</v>
      </c>
      <c r="Q24" s="10" t="s">
        <v>159</v>
      </c>
      <c r="R24" s="9">
        <v>688.47334899999998</v>
      </c>
      <c r="S24" s="10" t="s">
        <v>159</v>
      </c>
    </row>
    <row r="25" spans="1:19" x14ac:dyDescent="0.2">
      <c r="A25" s="12" t="s">
        <v>193</v>
      </c>
      <c r="B25" s="9">
        <v>2.2999999999999998</v>
      </c>
      <c r="C25" s="10" t="s">
        <v>159</v>
      </c>
      <c r="D25" s="9">
        <v>237.221</v>
      </c>
      <c r="E25" s="10" t="s">
        <v>159</v>
      </c>
      <c r="F25" s="9">
        <v>22.245000000000001</v>
      </c>
      <c r="G25" s="10" t="s">
        <v>159</v>
      </c>
      <c r="H25" s="9">
        <v>100.08938424999999</v>
      </c>
      <c r="I25" s="10" t="s">
        <v>159</v>
      </c>
      <c r="J25" s="9">
        <v>18.55</v>
      </c>
      <c r="K25" s="10" t="s">
        <v>159</v>
      </c>
      <c r="L25" s="9">
        <v>20.039000000000001</v>
      </c>
      <c r="M25" s="10" t="s">
        <v>159</v>
      </c>
      <c r="N25" s="9">
        <v>218.64</v>
      </c>
      <c r="O25" s="10" t="s">
        <v>159</v>
      </c>
      <c r="P25" s="9">
        <v>64.863</v>
      </c>
      <c r="Q25" s="10" t="s">
        <v>159</v>
      </c>
      <c r="R25" s="9">
        <v>683.94738425000003</v>
      </c>
      <c r="S25" s="10" t="s">
        <v>159</v>
      </c>
    </row>
    <row r="26" spans="1:19" x14ac:dyDescent="0.2">
      <c r="A26" s="12" t="s">
        <v>194</v>
      </c>
      <c r="B26" s="9">
        <v>2.758</v>
      </c>
      <c r="C26" s="10" t="s">
        <v>159</v>
      </c>
      <c r="D26" s="9">
        <v>256.596</v>
      </c>
      <c r="E26" s="10" t="s">
        <v>159</v>
      </c>
      <c r="F26" s="9">
        <v>21.024678000000002</v>
      </c>
      <c r="G26" s="10" t="s">
        <v>159</v>
      </c>
      <c r="H26" s="9">
        <v>104.04860947</v>
      </c>
      <c r="I26" s="10" t="s">
        <v>159</v>
      </c>
      <c r="J26" s="9">
        <v>17.279</v>
      </c>
      <c r="K26" s="10" t="s">
        <v>159</v>
      </c>
      <c r="L26" s="9">
        <v>18.745999999999999</v>
      </c>
      <c r="M26" s="10" t="s">
        <v>184</v>
      </c>
      <c r="N26" s="9">
        <v>207.6832250711</v>
      </c>
      <c r="O26" s="10" t="s">
        <v>159</v>
      </c>
      <c r="P26" s="9">
        <v>61.872</v>
      </c>
      <c r="Q26" s="10" t="s">
        <v>215</v>
      </c>
      <c r="R26" s="9">
        <v>690.00751254110003</v>
      </c>
      <c r="S26" s="10" t="s">
        <v>159</v>
      </c>
    </row>
    <row r="27" spans="1:19" x14ac:dyDescent="0.2">
      <c r="A27" s="12" t="s">
        <v>196</v>
      </c>
      <c r="B27" s="9">
        <v>2.6669999999999998</v>
      </c>
      <c r="C27" s="10" t="s">
        <v>159</v>
      </c>
      <c r="D27" s="9">
        <v>254.137</v>
      </c>
      <c r="E27" s="10" t="s">
        <v>159</v>
      </c>
      <c r="F27" s="9">
        <v>19.97</v>
      </c>
      <c r="G27" s="10" t="s">
        <v>195</v>
      </c>
      <c r="H27" s="9">
        <v>98.715999999999994</v>
      </c>
      <c r="I27" s="10" t="s">
        <v>159</v>
      </c>
      <c r="J27" s="9">
        <v>16.719000000000001</v>
      </c>
      <c r="K27" s="10" t="s">
        <v>159</v>
      </c>
      <c r="L27" s="9">
        <v>18.013780000000001</v>
      </c>
      <c r="M27" s="10" t="s">
        <v>159</v>
      </c>
      <c r="N27" s="9">
        <v>216.86914792885099</v>
      </c>
      <c r="O27" s="10" t="s">
        <v>159</v>
      </c>
      <c r="P27" s="9">
        <v>60.963000000000001</v>
      </c>
      <c r="Q27" s="10" t="s">
        <v>159</v>
      </c>
      <c r="R27" s="9">
        <v>688.05492792885104</v>
      </c>
      <c r="S27" s="10" t="s">
        <v>159</v>
      </c>
    </row>
    <row r="28" spans="1:19" x14ac:dyDescent="0.2">
      <c r="A28" s="12" t="s">
        <v>197</v>
      </c>
      <c r="B28" s="9">
        <v>2.8660000000000001</v>
      </c>
      <c r="C28" s="10" t="s">
        <v>159</v>
      </c>
      <c r="D28" s="9">
        <v>243.54900000000001</v>
      </c>
      <c r="E28" s="10" t="s">
        <v>159</v>
      </c>
      <c r="F28" s="9">
        <v>19.341000000000001</v>
      </c>
      <c r="G28" s="10" t="s">
        <v>195</v>
      </c>
      <c r="H28" s="9">
        <v>110.319</v>
      </c>
      <c r="I28" s="10" t="s">
        <v>159</v>
      </c>
      <c r="J28" s="9">
        <v>15.19</v>
      </c>
      <c r="K28" s="10" t="s">
        <v>159</v>
      </c>
      <c r="L28" s="9">
        <v>17.692655999999999</v>
      </c>
      <c r="M28" s="10" t="s">
        <v>159</v>
      </c>
      <c r="N28" s="9">
        <v>228.44395500172001</v>
      </c>
      <c r="O28" s="10" t="s">
        <v>159</v>
      </c>
      <c r="P28" s="9">
        <v>59.387999999999998</v>
      </c>
      <c r="Q28" s="10" t="s">
        <v>159</v>
      </c>
      <c r="R28" s="9">
        <v>696.78961100172</v>
      </c>
      <c r="S28" s="10" t="s">
        <v>159</v>
      </c>
    </row>
    <row r="29" spans="1:19" x14ac:dyDescent="0.2">
      <c r="A29" s="12" t="s">
        <v>198</v>
      </c>
      <c r="B29" s="9">
        <v>2.0110000000000001</v>
      </c>
      <c r="C29" s="10" t="s">
        <v>159</v>
      </c>
      <c r="D29" s="9">
        <v>168.84100000000001</v>
      </c>
      <c r="E29" s="10" t="s">
        <v>159</v>
      </c>
      <c r="F29" s="9">
        <v>7.7480000000000002</v>
      </c>
      <c r="G29" s="10" t="s">
        <v>228</v>
      </c>
      <c r="H29" s="9">
        <v>84.282151389999996</v>
      </c>
      <c r="I29" s="10" t="s">
        <v>159</v>
      </c>
      <c r="J29" s="9">
        <v>11.65</v>
      </c>
      <c r="K29" s="10" t="s">
        <v>159</v>
      </c>
      <c r="L29" s="9">
        <v>14.266911</v>
      </c>
      <c r="M29" s="10" t="s">
        <v>159</v>
      </c>
      <c r="N29" s="9">
        <v>149.35275718208399</v>
      </c>
      <c r="O29" s="10" t="s">
        <v>159</v>
      </c>
      <c r="P29" s="9">
        <v>39.741999999999997</v>
      </c>
      <c r="Q29" s="10" t="s">
        <v>159</v>
      </c>
      <c r="R29" s="9">
        <v>477.893819572084</v>
      </c>
      <c r="S29" s="10" t="s">
        <v>159</v>
      </c>
    </row>
    <row r="30" spans="1:19" x14ac:dyDescent="0.2">
      <c r="A30" s="12" t="s">
        <v>199</v>
      </c>
      <c r="B30" s="9">
        <v>3.04</v>
      </c>
      <c r="C30" s="10" t="s">
        <v>159</v>
      </c>
      <c r="D30" s="9">
        <v>133.17099999999999</v>
      </c>
      <c r="E30" s="10" t="s">
        <v>159</v>
      </c>
      <c r="F30" s="9">
        <v>10.545</v>
      </c>
      <c r="G30" s="10" t="s">
        <v>159</v>
      </c>
      <c r="H30" s="9">
        <v>115.64174464</v>
      </c>
      <c r="I30" s="10" t="s">
        <v>159</v>
      </c>
      <c r="J30" s="9">
        <v>15.72</v>
      </c>
      <c r="K30" s="10" t="s">
        <v>159</v>
      </c>
      <c r="L30" s="9">
        <v>18.49058011</v>
      </c>
      <c r="M30" s="10" t="s">
        <v>159</v>
      </c>
      <c r="N30" s="9">
        <v>72.228531349782997</v>
      </c>
      <c r="O30" s="10" t="s">
        <v>159</v>
      </c>
      <c r="P30" s="9">
        <v>54.673000000000002</v>
      </c>
      <c r="Q30" s="10" t="s">
        <v>159</v>
      </c>
      <c r="R30" s="9">
        <v>423.50985609978301</v>
      </c>
      <c r="S30" s="10" t="s">
        <v>159</v>
      </c>
    </row>
    <row r="31" spans="1:19" x14ac:dyDescent="0.2">
      <c r="A31" s="12" t="s">
        <v>200</v>
      </c>
      <c r="B31" s="9">
        <v>3.1259999999999999</v>
      </c>
      <c r="C31" s="10" t="s">
        <v>159</v>
      </c>
      <c r="D31" s="9">
        <v>129.637</v>
      </c>
      <c r="E31" s="10" t="s">
        <v>229</v>
      </c>
      <c r="F31" s="9">
        <v>10.27</v>
      </c>
      <c r="G31" s="10" t="s">
        <v>159</v>
      </c>
      <c r="H31" s="9">
        <v>113.48083696</v>
      </c>
      <c r="I31" s="10" t="s">
        <v>159</v>
      </c>
      <c r="J31" s="9">
        <v>17.267615549999999</v>
      </c>
      <c r="K31" s="10" t="s">
        <v>159</v>
      </c>
      <c r="L31" s="9">
        <v>18.315425300000001</v>
      </c>
      <c r="M31" s="10" t="s">
        <v>159</v>
      </c>
      <c r="N31" s="9">
        <v>114.378499999094</v>
      </c>
      <c r="O31" s="10" t="s">
        <v>159</v>
      </c>
      <c r="P31" s="9">
        <v>49.225000000000001</v>
      </c>
      <c r="Q31" s="10" t="s">
        <v>159</v>
      </c>
      <c r="R31" s="9">
        <v>455.70037780909399</v>
      </c>
      <c r="S31" s="10" t="s">
        <v>159</v>
      </c>
    </row>
    <row r="32" spans="1:19" x14ac:dyDescent="0.2">
      <c r="A32" s="15" t="s">
        <v>201</v>
      </c>
      <c r="B32" s="13">
        <v>4.1520000000000001</v>
      </c>
      <c r="C32" s="14" t="s">
        <v>159</v>
      </c>
      <c r="D32" s="13">
        <v>177.91900000000001</v>
      </c>
      <c r="E32" s="14" t="s">
        <v>230</v>
      </c>
      <c r="F32" s="13">
        <v>11.866</v>
      </c>
      <c r="G32" s="14" t="s">
        <v>159</v>
      </c>
      <c r="H32" s="13">
        <v>125.90785714</v>
      </c>
      <c r="I32" s="14" t="s">
        <v>159</v>
      </c>
      <c r="J32" s="13">
        <v>23.11463711</v>
      </c>
      <c r="K32" s="14" t="s">
        <v>159</v>
      </c>
      <c r="L32" s="13">
        <v>19.691669990000001</v>
      </c>
      <c r="M32" s="14" t="s">
        <v>159</v>
      </c>
      <c r="N32" s="13">
        <v>167.82772498223</v>
      </c>
      <c r="O32" s="14" t="s">
        <v>159</v>
      </c>
      <c r="P32" s="13">
        <v>56.2</v>
      </c>
      <c r="Q32" s="14" t="s">
        <v>159</v>
      </c>
      <c r="R32" s="13">
        <v>586.67888922223005</v>
      </c>
      <c r="S32" s="14" t="s">
        <v>159</v>
      </c>
    </row>
    <row r="34" spans="1:2" x14ac:dyDescent="0.2">
      <c r="A34" s="16" t="s">
        <v>202</v>
      </c>
      <c r="B34" s="16" t="s">
        <v>231</v>
      </c>
    </row>
    <row r="36" spans="1:2" x14ac:dyDescent="0.2">
      <c r="B36" s="16" t="s">
        <v>232</v>
      </c>
    </row>
    <row r="37" spans="1:2" x14ac:dyDescent="0.2">
      <c r="B37" s="16" t="s">
        <v>233</v>
      </c>
    </row>
    <row r="38" spans="1:2" x14ac:dyDescent="0.2">
      <c r="B38" s="16" t="s">
        <v>234</v>
      </c>
    </row>
    <row r="39" spans="1:2" x14ac:dyDescent="0.2">
      <c r="B39" s="16" t="s">
        <v>235</v>
      </c>
    </row>
    <row r="40" spans="1:2" x14ac:dyDescent="0.2">
      <c r="B40" s="16" t="s">
        <v>236</v>
      </c>
    </row>
    <row r="41" spans="1:2" x14ac:dyDescent="0.2">
      <c r="B41" s="16" t="s">
        <v>237</v>
      </c>
    </row>
    <row r="42" spans="1:2" x14ac:dyDescent="0.2">
      <c r="B42" s="16" t="s">
        <v>238</v>
      </c>
    </row>
    <row r="46" spans="1:2" x14ac:dyDescent="0.2">
      <c r="A46" s="17" t="str">
        <f>HYPERLINK("#'CASINO 10'!A2", "&lt;&lt;&lt; Previous table")</f>
        <v>&lt;&lt;&lt; Previous table</v>
      </c>
    </row>
    <row r="47" spans="1:2" x14ac:dyDescent="0.2">
      <c r="A47" s="17" t="str">
        <f>HYPERLINK("#'CASINO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HYPERLINK("#'INDEX'!B133", "Link to index")</f>
        <v>Link to index</v>
      </c>
    </row>
    <row r="2" spans="1:19" ht="15.75" customHeight="1" x14ac:dyDescent="0.2">
      <c r="A2" s="25" t="s">
        <v>488</v>
      </c>
      <c r="B2" s="24"/>
      <c r="C2" s="24"/>
      <c r="D2" s="24"/>
      <c r="E2" s="24"/>
      <c r="F2" s="24"/>
      <c r="G2" s="24"/>
      <c r="H2" s="24"/>
      <c r="I2" s="24"/>
      <c r="J2" s="24"/>
      <c r="K2" s="24"/>
      <c r="L2" s="24"/>
      <c r="M2" s="24"/>
      <c r="N2" s="24"/>
      <c r="O2" s="24"/>
      <c r="P2" s="24"/>
      <c r="Q2" s="24"/>
      <c r="R2" s="24"/>
      <c r="S2" s="24"/>
    </row>
    <row r="3" spans="1:19" ht="15.75" customHeight="1" x14ac:dyDescent="0.2">
      <c r="A3" s="25" t="s">
        <v>151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1525.12960179426</v>
      </c>
      <c r="C7" s="10" t="s">
        <v>159</v>
      </c>
      <c r="D7" s="18">
        <v>1887.7662071740799</v>
      </c>
      <c r="E7" s="10" t="s">
        <v>159</v>
      </c>
      <c r="F7" s="18">
        <v>1655.5675256242901</v>
      </c>
      <c r="G7" s="10" t="s">
        <v>159</v>
      </c>
      <c r="H7" s="18">
        <v>1384.2531513409201</v>
      </c>
      <c r="I7" s="10" t="s">
        <v>178</v>
      </c>
      <c r="J7" s="18">
        <v>1159.3070349473501</v>
      </c>
      <c r="K7" s="10" t="s">
        <v>178</v>
      </c>
      <c r="L7" s="18">
        <v>994.11712073108595</v>
      </c>
      <c r="M7" s="10" t="s">
        <v>159</v>
      </c>
      <c r="N7" s="18">
        <v>1812.6342516014499</v>
      </c>
      <c r="O7" s="10" t="s">
        <v>178</v>
      </c>
      <c r="P7" s="18">
        <v>1025.65274854467</v>
      </c>
      <c r="Q7" s="10" t="s">
        <v>159</v>
      </c>
      <c r="R7" s="18">
        <v>1604.5760591722201</v>
      </c>
      <c r="S7" s="10" t="s">
        <v>178</v>
      </c>
    </row>
    <row r="8" spans="1:19" x14ac:dyDescent="0.2">
      <c r="A8" s="12" t="s">
        <v>171</v>
      </c>
      <c r="B8" s="18">
        <v>1669.3012939259499</v>
      </c>
      <c r="C8" s="10" t="s">
        <v>159</v>
      </c>
      <c r="D8" s="18">
        <v>2077.91392106986</v>
      </c>
      <c r="E8" s="10" t="s">
        <v>159</v>
      </c>
      <c r="F8" s="18">
        <v>1764.2501410709001</v>
      </c>
      <c r="G8" s="10" t="s">
        <v>159</v>
      </c>
      <c r="H8" s="18">
        <v>1522.13319297562</v>
      </c>
      <c r="I8" s="10" t="s">
        <v>178</v>
      </c>
      <c r="J8" s="18">
        <v>1232.06111242107</v>
      </c>
      <c r="K8" s="10" t="s">
        <v>178</v>
      </c>
      <c r="L8" s="18">
        <v>1087.5013212991601</v>
      </c>
      <c r="M8" s="10" t="s">
        <v>159</v>
      </c>
      <c r="N8" s="18">
        <v>1915.3438242755501</v>
      </c>
      <c r="O8" s="10" t="s">
        <v>178</v>
      </c>
      <c r="P8" s="18">
        <v>920.32093245735598</v>
      </c>
      <c r="Q8" s="10" t="s">
        <v>159</v>
      </c>
      <c r="R8" s="18">
        <v>1721.0778456615401</v>
      </c>
      <c r="S8" s="10" t="s">
        <v>178</v>
      </c>
    </row>
    <row r="9" spans="1:19" x14ac:dyDescent="0.2">
      <c r="A9" s="12" t="s">
        <v>172</v>
      </c>
      <c r="B9" s="18">
        <v>1687.1291971588701</v>
      </c>
      <c r="C9" s="10" t="s">
        <v>159</v>
      </c>
      <c r="D9" s="18">
        <v>2166.8973875958</v>
      </c>
      <c r="E9" s="10" t="s">
        <v>159</v>
      </c>
      <c r="F9" s="18">
        <v>2040.3443202062599</v>
      </c>
      <c r="G9" s="10" t="s">
        <v>159</v>
      </c>
      <c r="H9" s="18">
        <v>1481.0277618113</v>
      </c>
      <c r="I9" s="10" t="s">
        <v>178</v>
      </c>
      <c r="J9" s="18">
        <v>1275.69286978727</v>
      </c>
      <c r="K9" s="10" t="s">
        <v>178</v>
      </c>
      <c r="L9" s="18">
        <v>1129.8671162200401</v>
      </c>
      <c r="M9" s="10" t="s">
        <v>159</v>
      </c>
      <c r="N9" s="18">
        <v>2022.1431898378701</v>
      </c>
      <c r="O9" s="10" t="s">
        <v>178</v>
      </c>
      <c r="P9" s="18">
        <v>898.73197826303203</v>
      </c>
      <c r="Q9" s="10" t="s">
        <v>159</v>
      </c>
      <c r="R9" s="18">
        <v>1775.8341979151201</v>
      </c>
      <c r="S9" s="10" t="s">
        <v>178</v>
      </c>
    </row>
    <row r="10" spans="1:19" x14ac:dyDescent="0.2">
      <c r="A10" s="12" t="s">
        <v>173</v>
      </c>
      <c r="B10" s="18">
        <v>1690.2911210213499</v>
      </c>
      <c r="C10" s="10" t="s">
        <v>159</v>
      </c>
      <c r="D10" s="18">
        <v>2148.3974976504101</v>
      </c>
      <c r="E10" s="10" t="s">
        <v>178</v>
      </c>
      <c r="F10" s="18">
        <v>2186.1749779718398</v>
      </c>
      <c r="G10" s="10" t="s">
        <v>159</v>
      </c>
      <c r="H10" s="18">
        <v>1471.5951939077199</v>
      </c>
      <c r="I10" s="10" t="s">
        <v>178</v>
      </c>
      <c r="J10" s="18">
        <v>1304.09410446229</v>
      </c>
      <c r="K10" s="10" t="s">
        <v>178</v>
      </c>
      <c r="L10" s="18">
        <v>1173.1146140824001</v>
      </c>
      <c r="M10" s="10" t="s">
        <v>159</v>
      </c>
      <c r="N10" s="18">
        <v>2072.5157219288699</v>
      </c>
      <c r="O10" s="10" t="s">
        <v>178</v>
      </c>
      <c r="P10" s="18">
        <v>834.71317426128201</v>
      </c>
      <c r="Q10" s="10" t="s">
        <v>159</v>
      </c>
      <c r="R10" s="18">
        <v>1778.8632412879199</v>
      </c>
      <c r="S10" s="10" t="s">
        <v>178</v>
      </c>
    </row>
    <row r="11" spans="1:19" x14ac:dyDescent="0.2">
      <c r="A11" s="12" t="s">
        <v>174</v>
      </c>
      <c r="B11" s="18">
        <v>1649.69371915546</v>
      </c>
      <c r="C11" s="10" t="s">
        <v>159</v>
      </c>
      <c r="D11" s="18">
        <v>2118.5836017102401</v>
      </c>
      <c r="E11" s="10" t="s">
        <v>178</v>
      </c>
      <c r="F11" s="18">
        <v>2669.91971292568</v>
      </c>
      <c r="G11" s="10" t="s">
        <v>178</v>
      </c>
      <c r="H11" s="18">
        <v>1487.08002251773</v>
      </c>
      <c r="I11" s="10" t="s">
        <v>178</v>
      </c>
      <c r="J11" s="18">
        <v>1353.19884414527</v>
      </c>
      <c r="K11" s="10" t="s">
        <v>178</v>
      </c>
      <c r="L11" s="18">
        <v>1274.5541079039201</v>
      </c>
      <c r="M11" s="10" t="s">
        <v>159</v>
      </c>
      <c r="N11" s="18">
        <v>2080.36452516695</v>
      </c>
      <c r="O11" s="10" t="s">
        <v>178</v>
      </c>
      <c r="P11" s="18">
        <v>817.24044101151003</v>
      </c>
      <c r="Q11" s="10" t="s">
        <v>159</v>
      </c>
      <c r="R11" s="18">
        <v>1781.67989670771</v>
      </c>
      <c r="S11" s="10" t="s">
        <v>178</v>
      </c>
    </row>
    <row r="12" spans="1:19" x14ac:dyDescent="0.2">
      <c r="A12" s="12" t="s">
        <v>175</v>
      </c>
      <c r="B12" s="18">
        <v>1653.9144484420999</v>
      </c>
      <c r="C12" s="10" t="s">
        <v>178</v>
      </c>
      <c r="D12" s="18">
        <v>2125.5145322333601</v>
      </c>
      <c r="E12" s="10" t="s">
        <v>406</v>
      </c>
      <c r="F12" s="18">
        <v>2982.5514514757901</v>
      </c>
      <c r="G12" s="10" t="s">
        <v>178</v>
      </c>
      <c r="H12" s="18">
        <v>1510.2728810659701</v>
      </c>
      <c r="I12" s="10" t="s">
        <v>178</v>
      </c>
      <c r="J12" s="18">
        <v>1417.9396098336799</v>
      </c>
      <c r="K12" s="10" t="s">
        <v>178</v>
      </c>
      <c r="L12" s="18">
        <v>1274.40633024216</v>
      </c>
      <c r="M12" s="10" t="s">
        <v>159</v>
      </c>
      <c r="N12" s="18">
        <v>1931.5910514048601</v>
      </c>
      <c r="O12" s="10" t="s">
        <v>178</v>
      </c>
      <c r="P12" s="18">
        <v>775.94010953979603</v>
      </c>
      <c r="Q12" s="10" t="s">
        <v>159</v>
      </c>
      <c r="R12" s="18">
        <v>1754.1134475588501</v>
      </c>
      <c r="S12" s="10" t="s">
        <v>406</v>
      </c>
    </row>
    <row r="13" spans="1:19" x14ac:dyDescent="0.2">
      <c r="A13" s="12" t="s">
        <v>179</v>
      </c>
      <c r="B13" s="18">
        <v>1671.7191570709099</v>
      </c>
      <c r="C13" s="10" t="s">
        <v>178</v>
      </c>
      <c r="D13" s="18">
        <v>2156.7169204376901</v>
      </c>
      <c r="E13" s="10" t="s">
        <v>318</v>
      </c>
      <c r="F13" s="18">
        <v>3096.6992417225201</v>
      </c>
      <c r="G13" s="10" t="s">
        <v>178</v>
      </c>
      <c r="H13" s="18">
        <v>1617.3032683127799</v>
      </c>
      <c r="I13" s="10" t="s">
        <v>178</v>
      </c>
      <c r="J13" s="18">
        <v>1471.86520989312</v>
      </c>
      <c r="K13" s="10" t="s">
        <v>178</v>
      </c>
      <c r="L13" s="18">
        <v>1292.28083583956</v>
      </c>
      <c r="M13" s="10" t="s">
        <v>159</v>
      </c>
      <c r="N13" s="18">
        <v>1865.97664703378</v>
      </c>
      <c r="O13" s="10" t="s">
        <v>178</v>
      </c>
      <c r="P13" s="18">
        <v>809.97917833356803</v>
      </c>
      <c r="Q13" s="10" t="s">
        <v>159</v>
      </c>
      <c r="R13" s="18">
        <v>1776.169494731</v>
      </c>
      <c r="S13" s="10" t="s">
        <v>406</v>
      </c>
    </row>
    <row r="14" spans="1:19" x14ac:dyDescent="0.2">
      <c r="A14" s="12" t="s">
        <v>180</v>
      </c>
      <c r="B14" s="18">
        <v>1576.40543027232</v>
      </c>
      <c r="C14" s="10" t="s">
        <v>178</v>
      </c>
      <c r="D14" s="18">
        <v>2188.3570618373901</v>
      </c>
      <c r="E14" s="10" t="s">
        <v>318</v>
      </c>
      <c r="F14" s="18">
        <v>3038.5692237163798</v>
      </c>
      <c r="G14" s="10" t="s">
        <v>178</v>
      </c>
      <c r="H14" s="18">
        <v>1637.0412362901</v>
      </c>
      <c r="I14" s="10" t="s">
        <v>178</v>
      </c>
      <c r="J14" s="18">
        <v>1470.92920381827</v>
      </c>
      <c r="K14" s="10" t="s">
        <v>178</v>
      </c>
      <c r="L14" s="18">
        <v>1305.2333784243799</v>
      </c>
      <c r="M14" s="10" t="s">
        <v>159</v>
      </c>
      <c r="N14" s="18">
        <v>1829.5398002765901</v>
      </c>
      <c r="O14" s="10" t="s">
        <v>178</v>
      </c>
      <c r="P14" s="18">
        <v>837.50942400011797</v>
      </c>
      <c r="Q14" s="10" t="s">
        <v>159</v>
      </c>
      <c r="R14" s="18">
        <v>1780.8132591061101</v>
      </c>
      <c r="S14" s="10" t="s">
        <v>406</v>
      </c>
    </row>
    <row r="15" spans="1:19" x14ac:dyDescent="0.2">
      <c r="A15" s="12" t="s">
        <v>181</v>
      </c>
      <c r="B15" s="18">
        <v>1559.16724362731</v>
      </c>
      <c r="C15" s="10" t="s">
        <v>178</v>
      </c>
      <c r="D15" s="18">
        <v>2162.70940711509</v>
      </c>
      <c r="E15" s="10" t="s">
        <v>318</v>
      </c>
      <c r="F15" s="18">
        <v>3383.8684905498299</v>
      </c>
      <c r="G15" s="10" t="s">
        <v>178</v>
      </c>
      <c r="H15" s="18">
        <v>1627.3896151752001</v>
      </c>
      <c r="I15" s="10" t="s">
        <v>178</v>
      </c>
      <c r="J15" s="18">
        <v>1424.98982225901</v>
      </c>
      <c r="K15" s="10" t="s">
        <v>178</v>
      </c>
      <c r="L15" s="18">
        <v>1311.17483503525</v>
      </c>
      <c r="M15" s="10" t="s">
        <v>159</v>
      </c>
      <c r="N15" s="18">
        <v>1827.8925998172299</v>
      </c>
      <c r="O15" s="10" t="s">
        <v>178</v>
      </c>
      <c r="P15" s="18">
        <v>862.20324934500798</v>
      </c>
      <c r="Q15" s="10" t="s">
        <v>159</v>
      </c>
      <c r="R15" s="18">
        <v>1770.7116949843901</v>
      </c>
      <c r="S15" s="10" t="s">
        <v>406</v>
      </c>
    </row>
    <row r="16" spans="1:19" x14ac:dyDescent="0.2">
      <c r="A16" s="12" t="s">
        <v>182</v>
      </c>
      <c r="B16" s="18">
        <v>1446.14025961126</v>
      </c>
      <c r="C16" s="10" t="s">
        <v>178</v>
      </c>
      <c r="D16" s="18">
        <v>2146.4428374637</v>
      </c>
      <c r="E16" s="10" t="s">
        <v>318</v>
      </c>
      <c r="F16" s="18">
        <v>3932.9749605993202</v>
      </c>
      <c r="G16" s="10" t="s">
        <v>178</v>
      </c>
      <c r="H16" s="18">
        <v>1487.0106766578499</v>
      </c>
      <c r="I16" s="10" t="s">
        <v>178</v>
      </c>
      <c r="J16" s="18">
        <v>1434.5321131676201</v>
      </c>
      <c r="K16" s="10" t="s">
        <v>178</v>
      </c>
      <c r="L16" s="18">
        <v>1327.07632453518</v>
      </c>
      <c r="M16" s="10" t="s">
        <v>159</v>
      </c>
      <c r="N16" s="18">
        <v>1807.14955675852</v>
      </c>
      <c r="O16" s="10" t="s">
        <v>178</v>
      </c>
      <c r="P16" s="18">
        <v>964.50610133219402</v>
      </c>
      <c r="Q16" s="10" t="s">
        <v>159</v>
      </c>
      <c r="R16" s="18">
        <v>1746.3559716781001</v>
      </c>
      <c r="S16" s="10" t="s">
        <v>406</v>
      </c>
    </row>
    <row r="17" spans="1:19" x14ac:dyDescent="0.2">
      <c r="A17" s="12" t="s">
        <v>183</v>
      </c>
      <c r="B17" s="18">
        <v>1335.4591680287699</v>
      </c>
      <c r="C17" s="10" t="s">
        <v>178</v>
      </c>
      <c r="D17" s="18">
        <v>1896.61543878628</v>
      </c>
      <c r="E17" s="10" t="s">
        <v>159</v>
      </c>
      <c r="F17" s="18">
        <v>4184.8670765123697</v>
      </c>
      <c r="G17" s="10" t="s">
        <v>178</v>
      </c>
      <c r="H17" s="18">
        <v>1486.9772207794599</v>
      </c>
      <c r="I17" s="10" t="s">
        <v>178</v>
      </c>
      <c r="J17" s="18">
        <v>1310.9310420250499</v>
      </c>
      <c r="K17" s="10" t="s">
        <v>178</v>
      </c>
      <c r="L17" s="18">
        <v>1385.1989322024899</v>
      </c>
      <c r="M17" s="10" t="s">
        <v>159</v>
      </c>
      <c r="N17" s="18">
        <v>1760.02794902085</v>
      </c>
      <c r="O17" s="10" t="s">
        <v>178</v>
      </c>
      <c r="P17" s="18">
        <v>963.09589711240096</v>
      </c>
      <c r="Q17" s="10" t="s">
        <v>159</v>
      </c>
      <c r="R17" s="18">
        <v>1643.93032041021</v>
      </c>
      <c r="S17" s="10" t="s">
        <v>178</v>
      </c>
    </row>
    <row r="18" spans="1:19" x14ac:dyDescent="0.2">
      <c r="A18" s="12" t="s">
        <v>185</v>
      </c>
      <c r="B18" s="18">
        <v>1267.16761907675</v>
      </c>
      <c r="C18" s="10" t="s">
        <v>178</v>
      </c>
      <c r="D18" s="18">
        <v>1885.6484030213501</v>
      </c>
      <c r="E18" s="10" t="s">
        <v>159</v>
      </c>
      <c r="F18" s="18">
        <v>4414.9928680863404</v>
      </c>
      <c r="G18" s="10" t="s">
        <v>178</v>
      </c>
      <c r="H18" s="18">
        <v>1467.4407467051799</v>
      </c>
      <c r="I18" s="10" t="s">
        <v>178</v>
      </c>
      <c r="J18" s="18">
        <v>1288.9859693307401</v>
      </c>
      <c r="K18" s="10" t="s">
        <v>178</v>
      </c>
      <c r="L18" s="18">
        <v>1463.0987841262499</v>
      </c>
      <c r="M18" s="10" t="s">
        <v>159</v>
      </c>
      <c r="N18" s="18">
        <v>1759.7190012201399</v>
      </c>
      <c r="O18" s="10" t="s">
        <v>178</v>
      </c>
      <c r="P18" s="18">
        <v>980.71375420426898</v>
      </c>
      <c r="Q18" s="10" t="s">
        <v>159</v>
      </c>
      <c r="R18" s="18">
        <v>1638.8703276046001</v>
      </c>
      <c r="S18" s="10" t="s">
        <v>178</v>
      </c>
    </row>
    <row r="19" spans="1:19" x14ac:dyDescent="0.2">
      <c r="A19" s="12" t="s">
        <v>186</v>
      </c>
      <c r="B19" s="18">
        <v>1208.43064692232</v>
      </c>
      <c r="C19" s="10" t="s">
        <v>178</v>
      </c>
      <c r="D19" s="18">
        <v>1690.9801868039799</v>
      </c>
      <c r="E19" s="10" t="s">
        <v>178</v>
      </c>
      <c r="F19" s="18">
        <v>4551.0390326577199</v>
      </c>
      <c r="G19" s="10" t="s">
        <v>178</v>
      </c>
      <c r="H19" s="18">
        <v>1346.23474375517</v>
      </c>
      <c r="I19" s="10" t="s">
        <v>178</v>
      </c>
      <c r="J19" s="18">
        <v>1249.0850135675601</v>
      </c>
      <c r="K19" s="10" t="s">
        <v>178</v>
      </c>
      <c r="L19" s="18">
        <v>1365.760183378</v>
      </c>
      <c r="M19" s="10" t="s">
        <v>159</v>
      </c>
      <c r="N19" s="18">
        <v>1686.43111883659</v>
      </c>
      <c r="O19" s="10" t="s">
        <v>178</v>
      </c>
      <c r="P19" s="18">
        <v>908.50375568427899</v>
      </c>
      <c r="Q19" s="10" t="s">
        <v>159</v>
      </c>
      <c r="R19" s="18">
        <v>1520.4646699718901</v>
      </c>
      <c r="S19" s="10" t="s">
        <v>178</v>
      </c>
    </row>
    <row r="20" spans="1:19" x14ac:dyDescent="0.2">
      <c r="A20" s="12" t="s">
        <v>187</v>
      </c>
      <c r="B20" s="18">
        <v>1158.1650382739399</v>
      </c>
      <c r="C20" s="10" t="s">
        <v>178</v>
      </c>
      <c r="D20" s="18">
        <v>1806.40190694019</v>
      </c>
      <c r="E20" s="10" t="s">
        <v>159</v>
      </c>
      <c r="F20" s="18">
        <v>4564.0198965987001</v>
      </c>
      <c r="G20" s="10" t="s">
        <v>178</v>
      </c>
      <c r="H20" s="18">
        <v>1324.17156325308</v>
      </c>
      <c r="I20" s="10" t="s">
        <v>178</v>
      </c>
      <c r="J20" s="18">
        <v>1202.69202528141</v>
      </c>
      <c r="K20" s="10" t="s">
        <v>178</v>
      </c>
      <c r="L20" s="18">
        <v>1342.3630528605499</v>
      </c>
      <c r="M20" s="10" t="s">
        <v>159</v>
      </c>
      <c r="N20" s="18">
        <v>1628.33793244146</v>
      </c>
      <c r="O20" s="10" t="s">
        <v>178</v>
      </c>
      <c r="P20" s="18">
        <v>844.19614213471903</v>
      </c>
      <c r="Q20" s="10" t="s">
        <v>159</v>
      </c>
      <c r="R20" s="18">
        <v>1526.7180404949199</v>
      </c>
      <c r="S20" s="10" t="s">
        <v>178</v>
      </c>
    </row>
    <row r="21" spans="1:19" x14ac:dyDescent="0.2">
      <c r="A21" s="12" t="s">
        <v>188</v>
      </c>
      <c r="B21" s="18">
        <v>1116.7941381308699</v>
      </c>
      <c r="C21" s="10" t="s">
        <v>178</v>
      </c>
      <c r="D21" s="18">
        <v>1827.86928142071</v>
      </c>
      <c r="E21" s="10" t="s">
        <v>159</v>
      </c>
      <c r="F21" s="18">
        <v>5317.9854571740698</v>
      </c>
      <c r="G21" s="10" t="s">
        <v>178</v>
      </c>
      <c r="H21" s="18">
        <v>1327.93385837298</v>
      </c>
      <c r="I21" s="10" t="s">
        <v>178</v>
      </c>
      <c r="J21" s="18">
        <v>1182.03802202007</v>
      </c>
      <c r="K21" s="10" t="s">
        <v>178</v>
      </c>
      <c r="L21" s="18">
        <v>1275.7678791677599</v>
      </c>
      <c r="M21" s="10" t="s">
        <v>159</v>
      </c>
      <c r="N21" s="18">
        <v>1645.99949798535</v>
      </c>
      <c r="O21" s="10" t="s">
        <v>178</v>
      </c>
      <c r="P21" s="18">
        <v>939.04869013673397</v>
      </c>
      <c r="Q21" s="10" t="s">
        <v>159</v>
      </c>
      <c r="R21" s="18">
        <v>1551.26646716661</v>
      </c>
      <c r="S21" s="10" t="s">
        <v>178</v>
      </c>
    </row>
    <row r="22" spans="1:19" x14ac:dyDescent="0.2">
      <c r="A22" s="12" t="s">
        <v>189</v>
      </c>
      <c r="B22" s="18">
        <v>1055.2681578705999</v>
      </c>
      <c r="C22" s="10" t="s">
        <v>178</v>
      </c>
      <c r="D22" s="18">
        <v>1817.24121243536</v>
      </c>
      <c r="E22" s="10" t="s">
        <v>159</v>
      </c>
      <c r="F22" s="18">
        <v>5984.3029510590604</v>
      </c>
      <c r="G22" s="10" t="s">
        <v>178</v>
      </c>
      <c r="H22" s="18">
        <v>1300.54080332793</v>
      </c>
      <c r="I22" s="10" t="s">
        <v>178</v>
      </c>
      <c r="J22" s="18">
        <v>1113.1761703322099</v>
      </c>
      <c r="K22" s="10" t="s">
        <v>178</v>
      </c>
      <c r="L22" s="18">
        <v>1035.9219179438601</v>
      </c>
      <c r="M22" s="10" t="s">
        <v>159</v>
      </c>
      <c r="N22" s="18">
        <v>1540.10668235003</v>
      </c>
      <c r="O22" s="10" t="s">
        <v>178</v>
      </c>
      <c r="P22" s="18">
        <v>902.241755693203</v>
      </c>
      <c r="Q22" s="10" t="s">
        <v>159</v>
      </c>
      <c r="R22" s="18">
        <v>1506.63004070496</v>
      </c>
      <c r="S22" s="10" t="s">
        <v>178</v>
      </c>
    </row>
    <row r="23" spans="1:19" x14ac:dyDescent="0.2">
      <c r="A23" s="12" t="s">
        <v>190</v>
      </c>
      <c r="B23" s="18">
        <v>973.60916646254998</v>
      </c>
      <c r="C23" s="10" t="s">
        <v>178</v>
      </c>
      <c r="D23" s="18">
        <v>1794.8110335393101</v>
      </c>
      <c r="E23" s="10" t="s">
        <v>159</v>
      </c>
      <c r="F23" s="18">
        <v>6543.3993043457504</v>
      </c>
      <c r="G23" s="10" t="s">
        <v>178</v>
      </c>
      <c r="H23" s="18">
        <v>1224.97673953049</v>
      </c>
      <c r="I23" s="10" t="s">
        <v>178</v>
      </c>
      <c r="J23" s="18">
        <v>1084.5037775967701</v>
      </c>
      <c r="K23" s="10" t="s">
        <v>178</v>
      </c>
      <c r="L23" s="18">
        <v>991.47851624862301</v>
      </c>
      <c r="M23" s="10" t="s">
        <v>159</v>
      </c>
      <c r="N23" s="18">
        <v>1470.9441739040899</v>
      </c>
      <c r="O23" s="10" t="s">
        <v>178</v>
      </c>
      <c r="P23" s="18">
        <v>981.10285694721995</v>
      </c>
      <c r="Q23" s="10" t="s">
        <v>159</v>
      </c>
      <c r="R23" s="18">
        <v>1476.74250595219</v>
      </c>
      <c r="S23" s="10" t="s">
        <v>178</v>
      </c>
    </row>
    <row r="24" spans="1:19" x14ac:dyDescent="0.2">
      <c r="A24" s="12" t="s">
        <v>191</v>
      </c>
      <c r="B24" s="18">
        <v>926.882443370641</v>
      </c>
      <c r="C24" s="10" t="s">
        <v>178</v>
      </c>
      <c r="D24" s="18">
        <v>1879.16228009014</v>
      </c>
      <c r="E24" s="10" t="s">
        <v>159</v>
      </c>
      <c r="F24" s="18">
        <v>8012.9626282182699</v>
      </c>
      <c r="G24" s="10" t="s">
        <v>178</v>
      </c>
      <c r="H24" s="18">
        <v>1270.0367931113301</v>
      </c>
      <c r="I24" s="10" t="s">
        <v>178</v>
      </c>
      <c r="J24" s="18">
        <v>1053.4814022748801</v>
      </c>
      <c r="K24" s="10" t="s">
        <v>178</v>
      </c>
      <c r="L24" s="18">
        <v>983.19626960647702</v>
      </c>
      <c r="M24" s="10" t="s">
        <v>159</v>
      </c>
      <c r="N24" s="18">
        <v>1521.76561303469</v>
      </c>
      <c r="O24" s="10" t="s">
        <v>178</v>
      </c>
      <c r="P24" s="18">
        <v>996.130660473273</v>
      </c>
      <c r="Q24" s="10" t="s">
        <v>159</v>
      </c>
      <c r="R24" s="18">
        <v>1538.7867122084101</v>
      </c>
      <c r="S24" s="10" t="s">
        <v>178</v>
      </c>
    </row>
    <row r="25" spans="1:19" x14ac:dyDescent="0.2">
      <c r="A25" s="12" t="s">
        <v>193</v>
      </c>
      <c r="B25" s="18">
        <v>906.94479905724802</v>
      </c>
      <c r="C25" s="10" t="s">
        <v>178</v>
      </c>
      <c r="D25" s="18">
        <v>1928.1090340656201</v>
      </c>
      <c r="E25" s="10" t="s">
        <v>178</v>
      </c>
      <c r="F25" s="18">
        <v>9638.5312602070899</v>
      </c>
      <c r="G25" s="10" t="s">
        <v>178</v>
      </c>
      <c r="H25" s="18">
        <v>1272.13417977221</v>
      </c>
      <c r="I25" s="10" t="s">
        <v>178</v>
      </c>
      <c r="J25" s="18">
        <v>1052.3312058179199</v>
      </c>
      <c r="K25" s="10" t="s">
        <v>178</v>
      </c>
      <c r="L25" s="18">
        <v>981.03097669695001</v>
      </c>
      <c r="M25" s="10" t="s">
        <v>159</v>
      </c>
      <c r="N25" s="18">
        <v>1476.4501300199199</v>
      </c>
      <c r="O25" s="10" t="s">
        <v>178</v>
      </c>
      <c r="P25" s="18">
        <v>933.88277847586005</v>
      </c>
      <c r="Q25" s="10" t="s">
        <v>159</v>
      </c>
      <c r="R25" s="18">
        <v>1552.50460358177</v>
      </c>
      <c r="S25" s="10" t="s">
        <v>178</v>
      </c>
    </row>
    <row r="26" spans="1:19" x14ac:dyDescent="0.2">
      <c r="A26" s="12" t="s">
        <v>194</v>
      </c>
      <c r="B26" s="18">
        <v>912.97788194311704</v>
      </c>
      <c r="C26" s="10" t="s">
        <v>178</v>
      </c>
      <c r="D26" s="18">
        <v>1876.0234173035301</v>
      </c>
      <c r="E26" s="10" t="s">
        <v>178</v>
      </c>
      <c r="F26" s="18">
        <v>12042.2927613586</v>
      </c>
      <c r="G26" s="10" t="s">
        <v>178</v>
      </c>
      <c r="H26" s="18">
        <v>1228.80392649085</v>
      </c>
      <c r="I26" s="10" t="s">
        <v>178</v>
      </c>
      <c r="J26" s="18">
        <v>948.33028441363501</v>
      </c>
      <c r="K26" s="10" t="s">
        <v>178</v>
      </c>
      <c r="L26" s="18">
        <v>899.70823805249199</v>
      </c>
      <c r="M26" s="10" t="s">
        <v>159</v>
      </c>
      <c r="N26" s="18">
        <v>1339.70425259537</v>
      </c>
      <c r="O26" s="10" t="s">
        <v>178</v>
      </c>
      <c r="P26" s="18">
        <v>813.72679029512403</v>
      </c>
      <c r="Q26" s="10" t="s">
        <v>159</v>
      </c>
      <c r="R26" s="18">
        <v>1493.40892996245</v>
      </c>
      <c r="S26" s="10" t="s">
        <v>178</v>
      </c>
    </row>
    <row r="27" spans="1:19" x14ac:dyDescent="0.2">
      <c r="A27" s="12" t="s">
        <v>196</v>
      </c>
      <c r="B27" s="18">
        <v>867.493425276945</v>
      </c>
      <c r="C27" s="10" t="s">
        <v>178</v>
      </c>
      <c r="D27" s="18">
        <v>1869.6348330722401</v>
      </c>
      <c r="E27" s="10" t="s">
        <v>178</v>
      </c>
      <c r="F27" s="18">
        <v>14365.2168480743</v>
      </c>
      <c r="G27" s="10" t="s">
        <v>178</v>
      </c>
      <c r="H27" s="18">
        <v>1245.7534400008699</v>
      </c>
      <c r="I27" s="10" t="s">
        <v>178</v>
      </c>
      <c r="J27" s="18">
        <v>1049.6484640650499</v>
      </c>
      <c r="K27" s="10" t="s">
        <v>159</v>
      </c>
      <c r="L27" s="18">
        <v>848.63413763884705</v>
      </c>
      <c r="M27" s="10" t="s">
        <v>159</v>
      </c>
      <c r="N27" s="18">
        <v>1366.58770883235</v>
      </c>
      <c r="O27" s="10" t="s">
        <v>178</v>
      </c>
      <c r="P27" s="18">
        <v>763.84007966634897</v>
      </c>
      <c r="Q27" s="10" t="s">
        <v>159</v>
      </c>
      <c r="R27" s="18">
        <v>1522.6802161451201</v>
      </c>
      <c r="S27" s="10" t="s">
        <v>178</v>
      </c>
    </row>
    <row r="28" spans="1:19" x14ac:dyDescent="0.2">
      <c r="A28" s="12" t="s">
        <v>197</v>
      </c>
      <c r="B28" s="18">
        <v>868.21877850473595</v>
      </c>
      <c r="C28" s="10" t="s">
        <v>178</v>
      </c>
      <c r="D28" s="18">
        <v>1838.8376970066199</v>
      </c>
      <c r="E28" s="10" t="s">
        <v>178</v>
      </c>
      <c r="F28" s="18">
        <v>14943.103393216399</v>
      </c>
      <c r="G28" s="10" t="s">
        <v>178</v>
      </c>
      <c r="H28" s="18">
        <v>1274.8259762380101</v>
      </c>
      <c r="I28" s="10" t="s">
        <v>178</v>
      </c>
      <c r="J28" s="18">
        <v>1013.6316982915</v>
      </c>
      <c r="K28" s="10" t="s">
        <v>159</v>
      </c>
      <c r="L28" s="18">
        <v>829.679184171217</v>
      </c>
      <c r="M28" s="10" t="s">
        <v>159</v>
      </c>
      <c r="N28" s="18">
        <v>1321.67310424419</v>
      </c>
      <c r="O28" s="10" t="s">
        <v>178</v>
      </c>
      <c r="P28" s="18">
        <v>745.97328611799298</v>
      </c>
      <c r="Q28" s="10" t="s">
        <v>159</v>
      </c>
      <c r="R28" s="18">
        <v>1505.0667001034101</v>
      </c>
      <c r="S28" s="10" t="s">
        <v>178</v>
      </c>
    </row>
    <row r="29" spans="1:19" x14ac:dyDescent="0.2">
      <c r="A29" s="12" t="s">
        <v>198</v>
      </c>
      <c r="B29" s="18">
        <v>919.99704444132601</v>
      </c>
      <c r="C29" s="10" t="s">
        <v>159</v>
      </c>
      <c r="D29" s="18">
        <v>1723.09768254954</v>
      </c>
      <c r="E29" s="10" t="s">
        <v>159</v>
      </c>
      <c r="F29" s="18">
        <v>1533.9037914369601</v>
      </c>
      <c r="G29" s="10" t="s">
        <v>159</v>
      </c>
      <c r="H29" s="18">
        <v>1109.65479811925</v>
      </c>
      <c r="I29" s="10" t="s">
        <v>439</v>
      </c>
      <c r="J29" s="18">
        <v>837.90772750389306</v>
      </c>
      <c r="K29" s="10" t="s">
        <v>159</v>
      </c>
      <c r="L29" s="18">
        <v>662.67457083512397</v>
      </c>
      <c r="M29" s="10" t="s">
        <v>159</v>
      </c>
      <c r="N29" s="18">
        <v>1013.5456003609499</v>
      </c>
      <c r="O29" s="10" t="s">
        <v>178</v>
      </c>
      <c r="P29" s="18">
        <v>755.419627562507</v>
      </c>
      <c r="Q29" s="10" t="s">
        <v>159</v>
      </c>
      <c r="R29" s="18">
        <v>1213.8735882957001</v>
      </c>
      <c r="S29" s="10" t="s">
        <v>485</v>
      </c>
    </row>
    <row r="30" spans="1:19" x14ac:dyDescent="0.2">
      <c r="A30" s="12" t="s">
        <v>199</v>
      </c>
      <c r="B30" s="18">
        <v>1160.0774347311601</v>
      </c>
      <c r="C30" s="10" t="s">
        <v>159</v>
      </c>
      <c r="D30" s="18">
        <v>1923.98243289174</v>
      </c>
      <c r="E30" s="10" t="s">
        <v>159</v>
      </c>
      <c r="F30" s="18">
        <v>2432.5565264284301</v>
      </c>
      <c r="G30" s="10" t="s">
        <v>159</v>
      </c>
      <c r="H30" s="18">
        <v>1490.0908167940299</v>
      </c>
      <c r="I30" s="10" t="s">
        <v>439</v>
      </c>
      <c r="J30" s="18">
        <v>1132.8316739688901</v>
      </c>
      <c r="K30" s="10" t="s">
        <v>159</v>
      </c>
      <c r="L30" s="18">
        <v>993.35189470176601</v>
      </c>
      <c r="M30" s="10" t="s">
        <v>159</v>
      </c>
      <c r="N30" s="18">
        <v>744.36740268618701</v>
      </c>
      <c r="O30" s="10" t="s">
        <v>178</v>
      </c>
      <c r="P30" s="18">
        <v>932.25391891533695</v>
      </c>
      <c r="Q30" s="10" t="s">
        <v>159</v>
      </c>
      <c r="R30" s="18">
        <v>1342.3378021061801</v>
      </c>
      <c r="S30" s="10" t="s">
        <v>485</v>
      </c>
    </row>
    <row r="31" spans="1:19" x14ac:dyDescent="0.2">
      <c r="A31" s="12" t="s">
        <v>200</v>
      </c>
      <c r="B31" s="18">
        <v>1185.9753747064699</v>
      </c>
      <c r="C31" s="10" t="s">
        <v>159</v>
      </c>
      <c r="D31" s="18">
        <v>1919.6936140975699</v>
      </c>
      <c r="E31" s="10" t="s">
        <v>159</v>
      </c>
      <c r="F31" s="18">
        <v>1964.9905062436701</v>
      </c>
      <c r="G31" s="10" t="s">
        <v>159</v>
      </c>
      <c r="H31" s="18">
        <v>1412.0836329817801</v>
      </c>
      <c r="I31" s="10" t="s">
        <v>159</v>
      </c>
      <c r="J31" s="18">
        <v>1131.1760072516799</v>
      </c>
      <c r="K31" s="10" t="s">
        <v>159</v>
      </c>
      <c r="L31" s="18">
        <v>926.21942263627705</v>
      </c>
      <c r="M31" s="10" t="s">
        <v>159</v>
      </c>
      <c r="N31" s="18">
        <v>1303.58683841585</v>
      </c>
      <c r="O31" s="10" t="s">
        <v>178</v>
      </c>
      <c r="P31" s="18">
        <v>908.79002372887101</v>
      </c>
      <c r="Q31" s="10" t="s">
        <v>159</v>
      </c>
      <c r="R31" s="18">
        <v>1460.60680491521</v>
      </c>
      <c r="S31" s="10" t="s">
        <v>178</v>
      </c>
    </row>
    <row r="32" spans="1:19" x14ac:dyDescent="0.2">
      <c r="A32" s="15" t="s">
        <v>201</v>
      </c>
      <c r="B32" s="19">
        <v>1190.3790176836201</v>
      </c>
      <c r="C32" s="14" t="s">
        <v>159</v>
      </c>
      <c r="D32" s="19">
        <v>1999.6621987303599</v>
      </c>
      <c r="E32" s="14" t="s">
        <v>159</v>
      </c>
      <c r="F32" s="19">
        <v>2130.0007378576302</v>
      </c>
      <c r="G32" s="14" t="s">
        <v>159</v>
      </c>
      <c r="H32" s="19">
        <v>1470.0264588513</v>
      </c>
      <c r="I32" s="14" t="s">
        <v>159</v>
      </c>
      <c r="J32" s="19">
        <v>1227.1725426790299</v>
      </c>
      <c r="K32" s="14" t="s">
        <v>159</v>
      </c>
      <c r="L32" s="19">
        <v>895.012974003875</v>
      </c>
      <c r="M32" s="14" t="s">
        <v>159</v>
      </c>
      <c r="N32" s="19">
        <v>1401.2679328696199</v>
      </c>
      <c r="O32" s="14" t="s">
        <v>178</v>
      </c>
      <c r="P32" s="19">
        <v>888.92336479785604</v>
      </c>
      <c r="Q32" s="14" t="s">
        <v>159</v>
      </c>
      <c r="R32" s="19">
        <v>1527.4744693170201</v>
      </c>
      <c r="S32" s="14" t="s">
        <v>178</v>
      </c>
    </row>
    <row r="34" spans="1:2" x14ac:dyDescent="0.2">
      <c r="A34" s="16" t="s">
        <v>202</v>
      </c>
      <c r="B34" s="16" t="s">
        <v>216</v>
      </c>
    </row>
    <row r="37" spans="1:2" x14ac:dyDescent="0.2">
      <c r="B37" s="16" t="s">
        <v>322</v>
      </c>
    </row>
    <row r="38" spans="1:2" x14ac:dyDescent="0.2">
      <c r="B38" s="16" t="s">
        <v>208</v>
      </c>
    </row>
    <row r="39" spans="1:2" x14ac:dyDescent="0.2">
      <c r="B39" s="16" t="s">
        <v>452</v>
      </c>
    </row>
    <row r="42" spans="1:2" x14ac:dyDescent="0.2">
      <c r="A42" s="17" t="str">
        <f>HYPERLINK("#'TOTAL 7'!A2", "&lt;&lt;&lt; Previous table")</f>
        <v>&lt;&lt;&lt; Previous table</v>
      </c>
    </row>
    <row r="43" spans="1:2" x14ac:dyDescent="0.2">
      <c r="A43" s="17" t="str">
        <f>HYPERLINK("#'TOTAL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HYPERLINK("#'INDEX'!B134", "Link to index")</f>
        <v>Link to index</v>
      </c>
    </row>
    <row r="2" spans="1:19" ht="15.75" customHeight="1" x14ac:dyDescent="0.2">
      <c r="A2" s="25" t="s">
        <v>489</v>
      </c>
      <c r="B2" s="24"/>
      <c r="C2" s="24"/>
      <c r="D2" s="24"/>
      <c r="E2" s="24"/>
      <c r="F2" s="24"/>
      <c r="G2" s="24"/>
      <c r="H2" s="24"/>
      <c r="I2" s="24"/>
      <c r="J2" s="24"/>
      <c r="K2" s="24"/>
      <c r="L2" s="24"/>
      <c r="M2" s="24"/>
      <c r="N2" s="24"/>
      <c r="O2" s="24"/>
      <c r="P2" s="24"/>
      <c r="Q2" s="24"/>
      <c r="R2" s="24"/>
      <c r="S2" s="24"/>
    </row>
    <row r="3" spans="1:19" ht="15.75" customHeight="1" x14ac:dyDescent="0.2">
      <c r="A3" s="25" t="s">
        <v>152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2.22370057199702</v>
      </c>
      <c r="C7" s="10" t="s">
        <v>159</v>
      </c>
      <c r="D7" s="9">
        <v>3.25107059769653</v>
      </c>
      <c r="E7" s="10" t="s">
        <v>159</v>
      </c>
      <c r="F7" s="9">
        <v>3.0809259772664301</v>
      </c>
      <c r="G7" s="10" t="s">
        <v>159</v>
      </c>
      <c r="H7" s="9">
        <v>2.7412120740625499</v>
      </c>
      <c r="I7" s="10" t="s">
        <v>178</v>
      </c>
      <c r="J7" s="9">
        <v>2.3133442474485402</v>
      </c>
      <c r="K7" s="10" t="s">
        <v>178</v>
      </c>
      <c r="L7" s="9">
        <v>2.2369697601010099</v>
      </c>
      <c r="M7" s="10" t="s">
        <v>159</v>
      </c>
      <c r="N7" s="9">
        <v>3.4875773145269502</v>
      </c>
      <c r="O7" s="10" t="s">
        <v>178</v>
      </c>
      <c r="P7" s="9">
        <v>1.9603545482595199</v>
      </c>
      <c r="Q7" s="10" t="s">
        <v>159</v>
      </c>
      <c r="R7" s="9">
        <v>2.9848488298486799</v>
      </c>
      <c r="S7" s="10" t="s">
        <v>178</v>
      </c>
    </row>
    <row r="8" spans="1:19" x14ac:dyDescent="0.2">
      <c r="A8" s="12" t="s">
        <v>171</v>
      </c>
      <c r="B8" s="9">
        <v>2.38153260352213</v>
      </c>
      <c r="C8" s="10" t="s">
        <v>159</v>
      </c>
      <c r="D8" s="9">
        <v>3.5287367365983502</v>
      </c>
      <c r="E8" s="10" t="s">
        <v>159</v>
      </c>
      <c r="F8" s="9">
        <v>2.9591045498547901</v>
      </c>
      <c r="G8" s="10" t="s">
        <v>159</v>
      </c>
      <c r="H8" s="9">
        <v>2.9924611041028402</v>
      </c>
      <c r="I8" s="10" t="s">
        <v>178</v>
      </c>
      <c r="J8" s="9">
        <v>2.4789647804810802</v>
      </c>
      <c r="K8" s="10" t="s">
        <v>178</v>
      </c>
      <c r="L8" s="9">
        <v>2.4423421183490799</v>
      </c>
      <c r="M8" s="10" t="s">
        <v>159</v>
      </c>
      <c r="N8" s="9">
        <v>3.57276805093329</v>
      </c>
      <c r="O8" s="10" t="s">
        <v>178</v>
      </c>
      <c r="P8" s="9">
        <v>1.75302195565446</v>
      </c>
      <c r="Q8" s="10" t="s">
        <v>159</v>
      </c>
      <c r="R8" s="9">
        <v>3.1533261673097499</v>
      </c>
      <c r="S8" s="10" t="s">
        <v>178</v>
      </c>
    </row>
    <row r="9" spans="1:19" x14ac:dyDescent="0.2">
      <c r="A9" s="12" t="s">
        <v>172</v>
      </c>
      <c r="B9" s="9">
        <v>2.25395853475132</v>
      </c>
      <c r="C9" s="10" t="s">
        <v>159</v>
      </c>
      <c r="D9" s="9">
        <v>3.5872947384153502</v>
      </c>
      <c r="E9" s="10" t="s">
        <v>159</v>
      </c>
      <c r="F9" s="9">
        <v>3.4585296183563599</v>
      </c>
      <c r="G9" s="10" t="s">
        <v>159</v>
      </c>
      <c r="H9" s="9">
        <v>2.8425972855775199</v>
      </c>
      <c r="I9" s="10" t="s">
        <v>178</v>
      </c>
      <c r="J9" s="9">
        <v>2.5204714069988801</v>
      </c>
      <c r="K9" s="10" t="s">
        <v>178</v>
      </c>
      <c r="L9" s="9">
        <v>2.4983214643504201</v>
      </c>
      <c r="M9" s="10" t="s">
        <v>159</v>
      </c>
      <c r="N9" s="9">
        <v>3.7280585040852299</v>
      </c>
      <c r="O9" s="10" t="s">
        <v>178</v>
      </c>
      <c r="P9" s="9">
        <v>1.6792689789236801</v>
      </c>
      <c r="Q9" s="10" t="s">
        <v>159</v>
      </c>
      <c r="R9" s="9">
        <v>3.1857531115288298</v>
      </c>
      <c r="S9" s="10" t="s">
        <v>178</v>
      </c>
    </row>
    <row r="10" spans="1:19" x14ac:dyDescent="0.2">
      <c r="A10" s="12" t="s">
        <v>173</v>
      </c>
      <c r="B10" s="9">
        <v>2.0693754565376201</v>
      </c>
      <c r="C10" s="10" t="s">
        <v>159</v>
      </c>
      <c r="D10" s="9">
        <v>3.5076569222152001</v>
      </c>
      <c r="E10" s="10" t="s">
        <v>178</v>
      </c>
      <c r="F10" s="9">
        <v>3.60851648351648</v>
      </c>
      <c r="G10" s="10" t="s">
        <v>159</v>
      </c>
      <c r="H10" s="9">
        <v>2.8047729301134399</v>
      </c>
      <c r="I10" s="10" t="s">
        <v>178</v>
      </c>
      <c r="J10" s="9">
        <v>2.51514778694674</v>
      </c>
      <c r="K10" s="10" t="s">
        <v>178</v>
      </c>
      <c r="L10" s="9">
        <v>2.53222283903398</v>
      </c>
      <c r="M10" s="10" t="s">
        <v>159</v>
      </c>
      <c r="N10" s="9">
        <v>3.7239587334196802</v>
      </c>
      <c r="O10" s="10" t="s">
        <v>178</v>
      </c>
      <c r="P10" s="9">
        <v>1.54384844714665</v>
      </c>
      <c r="Q10" s="10" t="s">
        <v>159</v>
      </c>
      <c r="R10" s="9">
        <v>3.1340447162479999</v>
      </c>
      <c r="S10" s="10" t="s">
        <v>178</v>
      </c>
    </row>
    <row r="11" spans="1:19" x14ac:dyDescent="0.2">
      <c r="A11" s="12" t="s">
        <v>174</v>
      </c>
      <c r="B11" s="9">
        <v>2.0537689780697899</v>
      </c>
      <c r="C11" s="10" t="s">
        <v>159</v>
      </c>
      <c r="D11" s="9">
        <v>3.51377505069697</v>
      </c>
      <c r="E11" s="10" t="s">
        <v>178</v>
      </c>
      <c r="F11" s="9">
        <v>4.1066859595075798</v>
      </c>
      <c r="G11" s="10" t="s">
        <v>178</v>
      </c>
      <c r="H11" s="9">
        <v>2.7199039777284999</v>
      </c>
      <c r="I11" s="10" t="s">
        <v>178</v>
      </c>
      <c r="J11" s="9">
        <v>2.4719613865730601</v>
      </c>
      <c r="K11" s="10" t="s">
        <v>178</v>
      </c>
      <c r="L11" s="9">
        <v>2.5694696493827198</v>
      </c>
      <c r="M11" s="10" t="s">
        <v>159</v>
      </c>
      <c r="N11" s="9">
        <v>3.5983253943399598</v>
      </c>
      <c r="O11" s="10" t="s">
        <v>178</v>
      </c>
      <c r="P11" s="9">
        <v>1.40648691547796</v>
      </c>
      <c r="Q11" s="10" t="s">
        <v>159</v>
      </c>
      <c r="R11" s="9">
        <v>3.0665443282284102</v>
      </c>
      <c r="S11" s="10" t="s">
        <v>178</v>
      </c>
    </row>
    <row r="12" spans="1:19" x14ac:dyDescent="0.2">
      <c r="A12" s="12" t="s">
        <v>175</v>
      </c>
      <c r="B12" s="9">
        <v>1.99383223684211</v>
      </c>
      <c r="C12" s="10" t="s">
        <v>178</v>
      </c>
      <c r="D12" s="9">
        <v>3.5929299138294102</v>
      </c>
      <c r="E12" s="10" t="s">
        <v>406</v>
      </c>
      <c r="F12" s="9">
        <v>4.6223924681558097</v>
      </c>
      <c r="G12" s="10" t="s">
        <v>178</v>
      </c>
      <c r="H12" s="9">
        <v>2.8233584707919399</v>
      </c>
      <c r="I12" s="10" t="s">
        <v>178</v>
      </c>
      <c r="J12" s="9">
        <v>2.6430994561413002</v>
      </c>
      <c r="K12" s="10" t="s">
        <v>178</v>
      </c>
      <c r="L12" s="9">
        <v>2.6031246995481201</v>
      </c>
      <c r="M12" s="10" t="s">
        <v>159</v>
      </c>
      <c r="N12" s="9">
        <v>3.3684000858758099</v>
      </c>
      <c r="O12" s="10" t="s">
        <v>178</v>
      </c>
      <c r="P12" s="9">
        <v>1.3118729064232399</v>
      </c>
      <c r="Q12" s="10" t="s">
        <v>159</v>
      </c>
      <c r="R12" s="9">
        <v>3.0553818149441501</v>
      </c>
      <c r="S12" s="10" t="s">
        <v>406</v>
      </c>
    </row>
    <row r="13" spans="1:19" x14ac:dyDescent="0.2">
      <c r="A13" s="12" t="s">
        <v>179</v>
      </c>
      <c r="B13" s="9">
        <v>1.95837829505164</v>
      </c>
      <c r="C13" s="10" t="s">
        <v>178</v>
      </c>
      <c r="D13" s="9">
        <v>3.4888014473566198</v>
      </c>
      <c r="E13" s="10" t="s">
        <v>318</v>
      </c>
      <c r="F13" s="9">
        <v>4.7116496298907302</v>
      </c>
      <c r="G13" s="10" t="s">
        <v>178</v>
      </c>
      <c r="H13" s="9">
        <v>2.87358187766187</v>
      </c>
      <c r="I13" s="10" t="s">
        <v>178</v>
      </c>
      <c r="J13" s="9">
        <v>2.6940079314315</v>
      </c>
      <c r="K13" s="10" t="s">
        <v>178</v>
      </c>
      <c r="L13" s="9">
        <v>2.5086191732629701</v>
      </c>
      <c r="M13" s="10" t="s">
        <v>159</v>
      </c>
      <c r="N13" s="9">
        <v>3.1897709877840099</v>
      </c>
      <c r="O13" s="10" t="s">
        <v>178</v>
      </c>
      <c r="P13" s="9">
        <v>1.3117045597739001</v>
      </c>
      <c r="Q13" s="10" t="s">
        <v>159</v>
      </c>
      <c r="R13" s="9">
        <v>2.9826329046068198</v>
      </c>
      <c r="S13" s="10" t="s">
        <v>406</v>
      </c>
    </row>
    <row r="14" spans="1:19" x14ac:dyDescent="0.2">
      <c r="A14" s="12" t="s">
        <v>180</v>
      </c>
      <c r="B14" s="9">
        <v>1.7908743051043201</v>
      </c>
      <c r="C14" s="10" t="s">
        <v>178</v>
      </c>
      <c r="D14" s="9">
        <v>3.4358612271631199</v>
      </c>
      <c r="E14" s="10" t="s">
        <v>318</v>
      </c>
      <c r="F14" s="9">
        <v>4.2230852713178297</v>
      </c>
      <c r="G14" s="10" t="s">
        <v>178</v>
      </c>
      <c r="H14" s="9">
        <v>2.7448687725915399</v>
      </c>
      <c r="I14" s="10" t="s">
        <v>178</v>
      </c>
      <c r="J14" s="9">
        <v>2.6441417556490601</v>
      </c>
      <c r="K14" s="10" t="s">
        <v>178</v>
      </c>
      <c r="L14" s="9">
        <v>2.45206244864421</v>
      </c>
      <c r="M14" s="10" t="s">
        <v>159</v>
      </c>
      <c r="N14" s="9">
        <v>3.02613950952155</v>
      </c>
      <c r="O14" s="10" t="s">
        <v>178</v>
      </c>
      <c r="P14" s="9">
        <v>1.3187139213317201</v>
      </c>
      <c r="Q14" s="10" t="s">
        <v>159</v>
      </c>
      <c r="R14" s="9">
        <v>2.8867357649134999</v>
      </c>
      <c r="S14" s="10" t="s">
        <v>406</v>
      </c>
    </row>
    <row r="15" spans="1:19" x14ac:dyDescent="0.2">
      <c r="A15" s="12" t="s">
        <v>181</v>
      </c>
      <c r="B15" s="9">
        <v>1.71370128136679</v>
      </c>
      <c r="C15" s="10" t="s">
        <v>178</v>
      </c>
      <c r="D15" s="9">
        <v>3.42991790056579</v>
      </c>
      <c r="E15" s="10" t="s">
        <v>318</v>
      </c>
      <c r="F15" s="9">
        <v>4.5106897866930398</v>
      </c>
      <c r="G15" s="10" t="s">
        <v>178</v>
      </c>
      <c r="H15" s="9">
        <v>2.6307600642569899</v>
      </c>
      <c r="I15" s="10" t="s">
        <v>178</v>
      </c>
      <c r="J15" s="9">
        <v>2.5480471560186602</v>
      </c>
      <c r="K15" s="10" t="s">
        <v>178</v>
      </c>
      <c r="L15" s="9">
        <v>2.3815351747291298</v>
      </c>
      <c r="M15" s="10" t="s">
        <v>159</v>
      </c>
      <c r="N15" s="9">
        <v>3.0318052283788801</v>
      </c>
      <c r="O15" s="10" t="s">
        <v>178</v>
      </c>
      <c r="P15" s="9">
        <v>1.3160732811220801</v>
      </c>
      <c r="Q15" s="10" t="s">
        <v>159</v>
      </c>
      <c r="R15" s="9">
        <v>2.84660461889704</v>
      </c>
      <c r="S15" s="10" t="s">
        <v>406</v>
      </c>
    </row>
    <row r="16" spans="1:19" x14ac:dyDescent="0.2">
      <c r="A16" s="12" t="s">
        <v>182</v>
      </c>
      <c r="B16" s="9">
        <v>1.53137398971345</v>
      </c>
      <c r="C16" s="10" t="s">
        <v>178</v>
      </c>
      <c r="D16" s="9">
        <v>3.2756997630784701</v>
      </c>
      <c r="E16" s="10" t="s">
        <v>318</v>
      </c>
      <c r="F16" s="9">
        <v>5.1304030946761099</v>
      </c>
      <c r="G16" s="10" t="s">
        <v>178</v>
      </c>
      <c r="H16" s="9">
        <v>2.2893915659316</v>
      </c>
      <c r="I16" s="10" t="s">
        <v>178</v>
      </c>
      <c r="J16" s="9">
        <v>2.4735002361832801</v>
      </c>
      <c r="K16" s="10" t="s">
        <v>178</v>
      </c>
      <c r="L16" s="9">
        <v>2.3447768654052101</v>
      </c>
      <c r="M16" s="10" t="s">
        <v>159</v>
      </c>
      <c r="N16" s="9">
        <v>2.8792978194862799</v>
      </c>
      <c r="O16" s="10" t="s">
        <v>178</v>
      </c>
      <c r="P16" s="9">
        <v>1.3820657173850399</v>
      </c>
      <c r="Q16" s="10" t="s">
        <v>159</v>
      </c>
      <c r="R16" s="9">
        <v>2.6892697832426</v>
      </c>
      <c r="S16" s="10" t="s">
        <v>406</v>
      </c>
    </row>
    <row r="17" spans="1:19" x14ac:dyDescent="0.2">
      <c r="A17" s="12" t="s">
        <v>183</v>
      </c>
      <c r="B17" s="9">
        <v>1.3107987529563501</v>
      </c>
      <c r="C17" s="10" t="s">
        <v>178</v>
      </c>
      <c r="D17" s="9">
        <v>2.8307777235624401</v>
      </c>
      <c r="E17" s="10" t="s">
        <v>159</v>
      </c>
      <c r="F17" s="9">
        <v>5.2498023028260601</v>
      </c>
      <c r="G17" s="10" t="s">
        <v>178</v>
      </c>
      <c r="H17" s="9">
        <v>2.24315015200157</v>
      </c>
      <c r="I17" s="10" t="s">
        <v>178</v>
      </c>
      <c r="J17" s="9">
        <v>2.18697282285261</v>
      </c>
      <c r="K17" s="10" t="s">
        <v>178</v>
      </c>
      <c r="L17" s="9">
        <v>2.3832324978392401</v>
      </c>
      <c r="M17" s="10" t="s">
        <v>159</v>
      </c>
      <c r="N17" s="9">
        <v>2.7102929457651102</v>
      </c>
      <c r="O17" s="10" t="s">
        <v>178</v>
      </c>
      <c r="P17" s="9">
        <v>1.2544858664481799</v>
      </c>
      <c r="Q17" s="10" t="s">
        <v>159</v>
      </c>
      <c r="R17" s="9">
        <v>2.4434274694957199</v>
      </c>
      <c r="S17" s="10" t="s">
        <v>178</v>
      </c>
    </row>
    <row r="18" spans="1:19" x14ac:dyDescent="0.2">
      <c r="A18" s="12" t="s">
        <v>185</v>
      </c>
      <c r="B18" s="9">
        <v>1.1877335024142801</v>
      </c>
      <c r="C18" s="10" t="s">
        <v>178</v>
      </c>
      <c r="D18" s="9">
        <v>2.7142736755796499</v>
      </c>
      <c r="E18" s="10" t="s">
        <v>159</v>
      </c>
      <c r="F18" s="9">
        <v>5.1326042202051303</v>
      </c>
      <c r="G18" s="10" t="s">
        <v>178</v>
      </c>
      <c r="H18" s="9">
        <v>2.10340951973635</v>
      </c>
      <c r="I18" s="10" t="s">
        <v>178</v>
      </c>
      <c r="J18" s="9">
        <v>2.0056822403453198</v>
      </c>
      <c r="K18" s="10" t="s">
        <v>178</v>
      </c>
      <c r="L18" s="9">
        <v>2.3487304224015202</v>
      </c>
      <c r="M18" s="10" t="s">
        <v>159</v>
      </c>
      <c r="N18" s="9">
        <v>2.63220583893448</v>
      </c>
      <c r="O18" s="10" t="s">
        <v>178</v>
      </c>
      <c r="P18" s="9">
        <v>1.2287412217132501</v>
      </c>
      <c r="Q18" s="10" t="s">
        <v>159</v>
      </c>
      <c r="R18" s="9">
        <v>2.3366097295807702</v>
      </c>
      <c r="S18" s="10" t="s">
        <v>178</v>
      </c>
    </row>
    <row r="19" spans="1:19" x14ac:dyDescent="0.2">
      <c r="A19" s="12" t="s">
        <v>186</v>
      </c>
      <c r="B19" s="9">
        <v>1.09199658473015</v>
      </c>
      <c r="C19" s="10" t="s">
        <v>178</v>
      </c>
      <c r="D19" s="9">
        <v>2.4152989166826502</v>
      </c>
      <c r="E19" s="10" t="s">
        <v>178</v>
      </c>
      <c r="F19" s="9">
        <v>5.1809684029765304</v>
      </c>
      <c r="G19" s="10" t="s">
        <v>178</v>
      </c>
      <c r="H19" s="9">
        <v>1.9528548609466201</v>
      </c>
      <c r="I19" s="10" t="s">
        <v>178</v>
      </c>
      <c r="J19" s="9">
        <v>1.9654268240158499</v>
      </c>
      <c r="K19" s="10" t="s">
        <v>178</v>
      </c>
      <c r="L19" s="9">
        <v>2.2309128992843399</v>
      </c>
      <c r="M19" s="10" t="s">
        <v>159</v>
      </c>
      <c r="N19" s="9">
        <v>2.55969471500755</v>
      </c>
      <c r="O19" s="10" t="s">
        <v>178</v>
      </c>
      <c r="P19" s="9">
        <v>1.1604487362704701</v>
      </c>
      <c r="Q19" s="10" t="s">
        <v>159</v>
      </c>
      <c r="R19" s="9">
        <v>2.17923162817968</v>
      </c>
      <c r="S19" s="10" t="s">
        <v>178</v>
      </c>
    </row>
    <row r="20" spans="1:19" x14ac:dyDescent="0.2">
      <c r="A20" s="12" t="s">
        <v>187</v>
      </c>
      <c r="B20" s="9">
        <v>1.0264810550554699</v>
      </c>
      <c r="C20" s="10" t="s">
        <v>178</v>
      </c>
      <c r="D20" s="9">
        <v>2.4990886448165202</v>
      </c>
      <c r="E20" s="10" t="s">
        <v>159</v>
      </c>
      <c r="F20" s="9">
        <v>5.05363738036157</v>
      </c>
      <c r="G20" s="10" t="s">
        <v>178</v>
      </c>
      <c r="H20" s="9">
        <v>1.8941260336469901</v>
      </c>
      <c r="I20" s="10" t="s">
        <v>178</v>
      </c>
      <c r="J20" s="9">
        <v>1.8319740189098801</v>
      </c>
      <c r="K20" s="10" t="s">
        <v>178</v>
      </c>
      <c r="L20" s="9">
        <v>2.1258870050376499</v>
      </c>
      <c r="M20" s="10" t="s">
        <v>159</v>
      </c>
      <c r="N20" s="9">
        <v>2.4032765983095401</v>
      </c>
      <c r="O20" s="10" t="s">
        <v>178</v>
      </c>
      <c r="P20" s="9">
        <v>1.04644493503335</v>
      </c>
      <c r="Q20" s="10" t="s">
        <v>159</v>
      </c>
      <c r="R20" s="9">
        <v>2.1295937882205398</v>
      </c>
      <c r="S20" s="10" t="s">
        <v>178</v>
      </c>
    </row>
    <row r="21" spans="1:19" x14ac:dyDescent="0.2">
      <c r="A21" s="12" t="s">
        <v>188</v>
      </c>
      <c r="B21" s="9">
        <v>0.95120477290223304</v>
      </c>
      <c r="C21" s="10" t="s">
        <v>178</v>
      </c>
      <c r="D21" s="9">
        <v>2.5098540615256</v>
      </c>
      <c r="E21" s="10" t="s">
        <v>159</v>
      </c>
      <c r="F21" s="9">
        <v>5.7492963654468499</v>
      </c>
      <c r="G21" s="10" t="s">
        <v>178</v>
      </c>
      <c r="H21" s="9">
        <v>1.86607156272471</v>
      </c>
      <c r="I21" s="10" t="s">
        <v>178</v>
      </c>
      <c r="J21" s="9">
        <v>1.82086749702698</v>
      </c>
      <c r="K21" s="10" t="s">
        <v>178</v>
      </c>
      <c r="L21" s="9">
        <v>1.9663390663390701</v>
      </c>
      <c r="M21" s="10" t="s">
        <v>159</v>
      </c>
      <c r="N21" s="9">
        <v>2.4426258172419</v>
      </c>
      <c r="O21" s="10" t="s">
        <v>178</v>
      </c>
      <c r="P21" s="9">
        <v>1.0964575454765499</v>
      </c>
      <c r="Q21" s="10" t="s">
        <v>159</v>
      </c>
      <c r="R21" s="9">
        <v>2.13532912597953</v>
      </c>
      <c r="S21" s="10" t="s">
        <v>178</v>
      </c>
    </row>
    <row r="22" spans="1:19" x14ac:dyDescent="0.2">
      <c r="A22" s="12" t="s">
        <v>189</v>
      </c>
      <c r="B22" s="9">
        <v>0.88672733891517996</v>
      </c>
      <c r="C22" s="10" t="s">
        <v>178</v>
      </c>
      <c r="D22" s="9">
        <v>2.5317519212144801</v>
      </c>
      <c r="E22" s="10" t="s">
        <v>159</v>
      </c>
      <c r="F22" s="9">
        <v>6.1989454463072002</v>
      </c>
      <c r="G22" s="10" t="s">
        <v>178</v>
      </c>
      <c r="H22" s="9">
        <v>1.86637033927213</v>
      </c>
      <c r="I22" s="10" t="s">
        <v>178</v>
      </c>
      <c r="J22" s="9">
        <v>1.73963078435287</v>
      </c>
      <c r="K22" s="10" t="s">
        <v>178</v>
      </c>
      <c r="L22" s="9">
        <v>1.6585978356547399</v>
      </c>
      <c r="M22" s="10" t="s">
        <v>159</v>
      </c>
      <c r="N22" s="9">
        <v>2.3433550357124102</v>
      </c>
      <c r="O22" s="10" t="s">
        <v>178</v>
      </c>
      <c r="P22" s="9">
        <v>1.0356313865483999</v>
      </c>
      <c r="Q22" s="10" t="s">
        <v>159</v>
      </c>
      <c r="R22" s="9">
        <v>2.1006726982353601</v>
      </c>
      <c r="S22" s="10" t="s">
        <v>178</v>
      </c>
    </row>
    <row r="23" spans="1:19" x14ac:dyDescent="0.2">
      <c r="A23" s="12" t="s">
        <v>190</v>
      </c>
      <c r="B23" s="9">
        <v>0.83862960707761702</v>
      </c>
      <c r="C23" s="10" t="s">
        <v>178</v>
      </c>
      <c r="D23" s="9">
        <v>2.4736760062720702</v>
      </c>
      <c r="E23" s="10" t="s">
        <v>159</v>
      </c>
      <c r="F23" s="9">
        <v>6.41789812854313</v>
      </c>
      <c r="G23" s="10" t="s">
        <v>178</v>
      </c>
      <c r="H23" s="9">
        <v>1.75874693442689</v>
      </c>
      <c r="I23" s="10" t="s">
        <v>178</v>
      </c>
      <c r="J23" s="9">
        <v>1.69701863485563</v>
      </c>
      <c r="K23" s="10" t="s">
        <v>178</v>
      </c>
      <c r="L23" s="9">
        <v>1.5355996697265499</v>
      </c>
      <c r="M23" s="10" t="s">
        <v>159</v>
      </c>
      <c r="N23" s="9">
        <v>2.2193656558381201</v>
      </c>
      <c r="O23" s="10" t="s">
        <v>178</v>
      </c>
      <c r="P23" s="9">
        <v>1.0954033818700999</v>
      </c>
      <c r="Q23" s="10" t="s">
        <v>159</v>
      </c>
      <c r="R23" s="9">
        <v>2.0393080320935999</v>
      </c>
      <c r="S23" s="10" t="s">
        <v>178</v>
      </c>
    </row>
    <row r="24" spans="1:19" x14ac:dyDescent="0.2">
      <c r="A24" s="12" t="s">
        <v>191</v>
      </c>
      <c r="B24" s="9">
        <v>0.77506145401892501</v>
      </c>
      <c r="C24" s="10" t="s">
        <v>178</v>
      </c>
      <c r="D24" s="9">
        <v>2.5305381780181602</v>
      </c>
      <c r="E24" s="10" t="s">
        <v>159</v>
      </c>
      <c r="F24" s="9">
        <v>7.6773852872368096</v>
      </c>
      <c r="G24" s="10" t="s">
        <v>178</v>
      </c>
      <c r="H24" s="9">
        <v>1.81943426844555</v>
      </c>
      <c r="I24" s="10" t="s">
        <v>178</v>
      </c>
      <c r="J24" s="9">
        <v>1.6177368902679501</v>
      </c>
      <c r="K24" s="10" t="s">
        <v>178</v>
      </c>
      <c r="L24" s="9">
        <v>1.51459091338434</v>
      </c>
      <c r="M24" s="10" t="s">
        <v>159</v>
      </c>
      <c r="N24" s="9">
        <v>2.2712787129232699</v>
      </c>
      <c r="O24" s="10" t="s">
        <v>178</v>
      </c>
      <c r="P24" s="9">
        <v>1.1198584229136199</v>
      </c>
      <c r="Q24" s="10" t="s">
        <v>159</v>
      </c>
      <c r="R24" s="9">
        <v>2.1001136191851701</v>
      </c>
      <c r="S24" s="10" t="s">
        <v>178</v>
      </c>
    </row>
    <row r="25" spans="1:19" x14ac:dyDescent="0.2">
      <c r="A25" s="12" t="s">
        <v>193</v>
      </c>
      <c r="B25" s="9">
        <v>0.74300875903075203</v>
      </c>
      <c r="C25" s="10" t="s">
        <v>178</v>
      </c>
      <c r="D25" s="9">
        <v>2.5751387736785598</v>
      </c>
      <c r="E25" s="10" t="s">
        <v>178</v>
      </c>
      <c r="F25" s="9">
        <v>9.0739775512756395</v>
      </c>
      <c r="G25" s="10" t="s">
        <v>178</v>
      </c>
      <c r="H25" s="9">
        <v>1.84186755878801</v>
      </c>
      <c r="I25" s="10" t="s">
        <v>178</v>
      </c>
      <c r="J25" s="9">
        <v>1.64136147057994</v>
      </c>
      <c r="K25" s="10" t="s">
        <v>178</v>
      </c>
      <c r="L25" s="9">
        <v>1.5028875281985199</v>
      </c>
      <c r="M25" s="10" t="s">
        <v>159</v>
      </c>
      <c r="N25" s="9">
        <v>2.2274036520085998</v>
      </c>
      <c r="O25" s="10" t="s">
        <v>178</v>
      </c>
      <c r="P25" s="9">
        <v>1.08025238037328</v>
      </c>
      <c r="Q25" s="10" t="s">
        <v>159</v>
      </c>
      <c r="R25" s="9">
        <v>2.1311484143101</v>
      </c>
      <c r="S25" s="10" t="s">
        <v>178</v>
      </c>
    </row>
    <row r="26" spans="1:19" x14ac:dyDescent="0.2">
      <c r="A26" s="12" t="s">
        <v>194</v>
      </c>
      <c r="B26" s="9">
        <v>0.74928209069946194</v>
      </c>
      <c r="C26" s="10" t="s">
        <v>178</v>
      </c>
      <c r="D26" s="9">
        <v>2.4907879573421701</v>
      </c>
      <c r="E26" s="10" t="s">
        <v>178</v>
      </c>
      <c r="F26" s="9">
        <v>11.1922990768674</v>
      </c>
      <c r="G26" s="10" t="s">
        <v>178</v>
      </c>
      <c r="H26" s="9">
        <v>1.7898586048073799</v>
      </c>
      <c r="I26" s="10" t="s">
        <v>178</v>
      </c>
      <c r="J26" s="9">
        <v>1.4821393155359099</v>
      </c>
      <c r="K26" s="10" t="s">
        <v>178</v>
      </c>
      <c r="L26" s="9">
        <v>1.4027639655469799</v>
      </c>
      <c r="M26" s="10" t="s">
        <v>159</v>
      </c>
      <c r="N26" s="9">
        <v>2.0171539837284098</v>
      </c>
      <c r="O26" s="10" t="s">
        <v>178</v>
      </c>
      <c r="P26" s="9">
        <v>1.0028789070658799</v>
      </c>
      <c r="Q26" s="10" t="s">
        <v>159</v>
      </c>
      <c r="R26" s="9">
        <v>2.0643129930080599</v>
      </c>
      <c r="S26" s="10" t="s">
        <v>178</v>
      </c>
    </row>
    <row r="27" spans="1:19" x14ac:dyDescent="0.2">
      <c r="A27" s="12" t="s">
        <v>196</v>
      </c>
      <c r="B27" s="9">
        <v>0.71063605482019399</v>
      </c>
      <c r="C27" s="10" t="s">
        <v>178</v>
      </c>
      <c r="D27" s="9">
        <v>2.4773662841656701</v>
      </c>
      <c r="E27" s="10" t="s">
        <v>178</v>
      </c>
      <c r="F27" s="9">
        <v>13.2424357698835</v>
      </c>
      <c r="G27" s="10" t="s">
        <v>178</v>
      </c>
      <c r="H27" s="9">
        <v>1.80115092486191</v>
      </c>
      <c r="I27" s="10" t="s">
        <v>178</v>
      </c>
      <c r="J27" s="9">
        <v>1.6352722871052701</v>
      </c>
      <c r="K27" s="10" t="s">
        <v>159</v>
      </c>
      <c r="L27" s="9">
        <v>1.32646540672716</v>
      </c>
      <c r="M27" s="10" t="s">
        <v>159</v>
      </c>
      <c r="N27" s="9">
        <v>2.0593328972625402</v>
      </c>
      <c r="O27" s="10" t="s">
        <v>178</v>
      </c>
      <c r="P27" s="9">
        <v>0.95869316515107095</v>
      </c>
      <c r="Q27" s="10" t="s">
        <v>159</v>
      </c>
      <c r="R27" s="9">
        <v>2.1047808616323902</v>
      </c>
      <c r="S27" s="10" t="s">
        <v>178</v>
      </c>
    </row>
    <row r="28" spans="1:19" x14ac:dyDescent="0.2">
      <c r="A28" s="12" t="s">
        <v>197</v>
      </c>
      <c r="B28" s="9">
        <v>0.706926298157454</v>
      </c>
      <c r="C28" s="10" t="s">
        <v>178</v>
      </c>
      <c r="D28" s="9">
        <v>2.3919250430800698</v>
      </c>
      <c r="E28" s="10" t="s">
        <v>178</v>
      </c>
      <c r="F28" s="9">
        <v>14.593969358481401</v>
      </c>
      <c r="G28" s="10" t="s">
        <v>178</v>
      </c>
      <c r="H28" s="9">
        <v>1.8526281333143499</v>
      </c>
      <c r="I28" s="10" t="s">
        <v>178</v>
      </c>
      <c r="J28" s="9">
        <v>1.58505426314492</v>
      </c>
      <c r="K28" s="10" t="s">
        <v>159</v>
      </c>
      <c r="L28" s="9">
        <v>1.2777826628043101</v>
      </c>
      <c r="M28" s="10" t="s">
        <v>159</v>
      </c>
      <c r="N28" s="9">
        <v>1.94683920806241</v>
      </c>
      <c r="O28" s="10" t="s">
        <v>178</v>
      </c>
      <c r="P28" s="9">
        <v>0.95672756871466202</v>
      </c>
      <c r="Q28" s="10" t="s">
        <v>159</v>
      </c>
      <c r="R28" s="9">
        <v>2.0647297560968298</v>
      </c>
      <c r="S28" s="10" t="s">
        <v>178</v>
      </c>
    </row>
    <row r="29" spans="1:19" x14ac:dyDescent="0.2">
      <c r="A29" s="12" t="s">
        <v>198</v>
      </c>
      <c r="B29" s="9">
        <v>0.72727794893217101</v>
      </c>
      <c r="C29" s="10" t="s">
        <v>159</v>
      </c>
      <c r="D29" s="9">
        <v>2.19037554389352</v>
      </c>
      <c r="E29" s="10" t="s">
        <v>159</v>
      </c>
      <c r="F29" s="9">
        <v>1.53982808121953</v>
      </c>
      <c r="G29" s="10" t="s">
        <v>159</v>
      </c>
      <c r="H29" s="9">
        <v>1.5768838450184199</v>
      </c>
      <c r="I29" s="10" t="s">
        <v>439</v>
      </c>
      <c r="J29" s="9">
        <v>1.28259975683114</v>
      </c>
      <c r="K29" s="10" t="s">
        <v>159</v>
      </c>
      <c r="L29" s="9">
        <v>0.99346918002250795</v>
      </c>
      <c r="M29" s="10" t="s">
        <v>159</v>
      </c>
      <c r="N29" s="9">
        <v>1.4475706964808499</v>
      </c>
      <c r="O29" s="10" t="s">
        <v>178</v>
      </c>
      <c r="P29" s="9">
        <v>0.95701634972009597</v>
      </c>
      <c r="Q29" s="10" t="s">
        <v>159</v>
      </c>
      <c r="R29" s="9">
        <v>1.62725157459534</v>
      </c>
      <c r="S29" s="10" t="s">
        <v>485</v>
      </c>
    </row>
    <row r="30" spans="1:19" x14ac:dyDescent="0.2">
      <c r="A30" s="12" t="s">
        <v>199</v>
      </c>
      <c r="B30" s="9">
        <v>0.919127834557246</v>
      </c>
      <c r="C30" s="10" t="s">
        <v>159</v>
      </c>
      <c r="D30" s="9">
        <v>2.3860253542786198</v>
      </c>
      <c r="E30" s="10" t="s">
        <v>159</v>
      </c>
      <c r="F30" s="9">
        <v>2.3760051409709901</v>
      </c>
      <c r="G30" s="10" t="s">
        <v>159</v>
      </c>
      <c r="H30" s="9">
        <v>2.0469945542977999</v>
      </c>
      <c r="I30" s="10" t="s">
        <v>439</v>
      </c>
      <c r="J30" s="9">
        <v>1.6574389373098</v>
      </c>
      <c r="K30" s="10" t="s">
        <v>159</v>
      </c>
      <c r="L30" s="9">
        <v>1.41960015343443</v>
      </c>
      <c r="M30" s="10" t="s">
        <v>159</v>
      </c>
      <c r="N30" s="9">
        <v>1.0325600609763601</v>
      </c>
      <c r="O30" s="10" t="s">
        <v>178</v>
      </c>
      <c r="P30" s="9">
        <v>1.1397244271046201</v>
      </c>
      <c r="Q30" s="10" t="s">
        <v>159</v>
      </c>
      <c r="R30" s="9">
        <v>1.7465555614791599</v>
      </c>
      <c r="S30" s="10" t="s">
        <v>485</v>
      </c>
    </row>
    <row r="31" spans="1:19" x14ac:dyDescent="0.2">
      <c r="A31" s="12" t="s">
        <v>200</v>
      </c>
      <c r="B31" s="9">
        <v>0.96855464013527104</v>
      </c>
      <c r="C31" s="10" t="s">
        <v>159</v>
      </c>
      <c r="D31" s="9">
        <v>2.4017971404243799</v>
      </c>
      <c r="E31" s="10" t="s">
        <v>159</v>
      </c>
      <c r="F31" s="9">
        <v>1.90892898373758</v>
      </c>
      <c r="G31" s="10" t="s">
        <v>159</v>
      </c>
      <c r="H31" s="9">
        <v>1.9243714441550199</v>
      </c>
      <c r="I31" s="10" t="s">
        <v>159</v>
      </c>
      <c r="J31" s="9">
        <v>1.6542057578229501</v>
      </c>
      <c r="K31" s="10" t="s">
        <v>159</v>
      </c>
      <c r="L31" s="9">
        <v>1.3237208427484499</v>
      </c>
      <c r="M31" s="10" t="s">
        <v>159</v>
      </c>
      <c r="N31" s="9">
        <v>1.82099807648081</v>
      </c>
      <c r="O31" s="10" t="s">
        <v>178</v>
      </c>
      <c r="P31" s="9">
        <v>1.0761132405767899</v>
      </c>
      <c r="Q31" s="10" t="s">
        <v>159</v>
      </c>
      <c r="R31" s="9">
        <v>1.9006073631318601</v>
      </c>
      <c r="S31" s="10" t="s">
        <v>178</v>
      </c>
    </row>
    <row r="32" spans="1:19" x14ac:dyDescent="0.2">
      <c r="A32" s="15" t="s">
        <v>201</v>
      </c>
      <c r="B32" s="13">
        <v>1.0067066491677501</v>
      </c>
      <c r="C32" s="14" t="s">
        <v>159</v>
      </c>
      <c r="D32" s="13">
        <v>2.6333909357678502</v>
      </c>
      <c r="E32" s="14" t="s">
        <v>159</v>
      </c>
      <c r="F32" s="13">
        <v>2.2136339212356901</v>
      </c>
      <c r="G32" s="14" t="s">
        <v>159</v>
      </c>
      <c r="H32" s="13">
        <v>2.1083678558427499</v>
      </c>
      <c r="I32" s="14" t="s">
        <v>159</v>
      </c>
      <c r="J32" s="13">
        <v>1.92658385321466</v>
      </c>
      <c r="K32" s="14" t="s">
        <v>159</v>
      </c>
      <c r="L32" s="13">
        <v>1.3740040358593799</v>
      </c>
      <c r="M32" s="14" t="s">
        <v>159</v>
      </c>
      <c r="N32" s="13">
        <v>2.1136964424813498</v>
      </c>
      <c r="O32" s="14" t="s">
        <v>178</v>
      </c>
      <c r="P32" s="13">
        <v>1.1029460855961</v>
      </c>
      <c r="Q32" s="14" t="s">
        <v>159</v>
      </c>
      <c r="R32" s="13">
        <v>2.1066203081675701</v>
      </c>
      <c r="S32" s="14" t="s">
        <v>178</v>
      </c>
    </row>
    <row r="34" spans="1:2" x14ac:dyDescent="0.2">
      <c r="A34" s="16" t="s">
        <v>202</v>
      </c>
      <c r="B34" s="16" t="s">
        <v>216</v>
      </c>
    </row>
    <row r="37" spans="1:2" x14ac:dyDescent="0.2">
      <c r="B37" s="16" t="s">
        <v>322</v>
      </c>
    </row>
    <row r="38" spans="1:2" x14ac:dyDescent="0.2">
      <c r="B38" s="16" t="s">
        <v>208</v>
      </c>
    </row>
    <row r="39" spans="1:2" x14ac:dyDescent="0.2">
      <c r="B39" s="16" t="s">
        <v>452</v>
      </c>
    </row>
    <row r="42" spans="1:2" x14ac:dyDescent="0.2">
      <c r="A42" s="17" t="str">
        <f>HYPERLINK("#'TOTAL 8'!A2", "&lt;&lt;&lt; Previous table")</f>
        <v>&lt;&lt;&lt; Previous table</v>
      </c>
    </row>
    <row r="43" spans="1:2" x14ac:dyDescent="0.2">
      <c r="A43" s="17" t="str">
        <f>HYPERLINK("#'TOTAL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HYPERLINK("#'INDEX'!B135", "Link to index")</f>
        <v>Link to index</v>
      </c>
    </row>
    <row r="2" spans="1:19" ht="15.75" customHeight="1" x14ac:dyDescent="0.2">
      <c r="A2" s="25" t="s">
        <v>490</v>
      </c>
      <c r="B2" s="24"/>
      <c r="C2" s="24"/>
      <c r="D2" s="24"/>
      <c r="E2" s="24"/>
      <c r="F2" s="24"/>
      <c r="G2" s="24"/>
      <c r="H2" s="24"/>
      <c r="I2" s="24"/>
      <c r="J2" s="24"/>
      <c r="K2" s="24"/>
      <c r="L2" s="24"/>
      <c r="M2" s="24"/>
      <c r="N2" s="24"/>
      <c r="O2" s="24"/>
      <c r="P2" s="24"/>
      <c r="Q2" s="24"/>
      <c r="R2" s="24"/>
      <c r="S2" s="24"/>
    </row>
    <row r="3" spans="1:19" ht="15.75" customHeight="1" x14ac:dyDescent="0.2">
      <c r="A3" s="25" t="s">
        <v>153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38.408000000000001</v>
      </c>
      <c r="C7" s="10" t="s">
        <v>178</v>
      </c>
      <c r="D7" s="9">
        <v>676.59</v>
      </c>
      <c r="E7" s="10" t="s">
        <v>178</v>
      </c>
      <c r="F7" s="9">
        <v>28.271999999999998</v>
      </c>
      <c r="G7" s="10" t="s">
        <v>178</v>
      </c>
      <c r="H7" s="9">
        <v>530.93927195000003</v>
      </c>
      <c r="I7" s="10" t="s">
        <v>178</v>
      </c>
      <c r="J7" s="9">
        <v>205.41800000000001</v>
      </c>
      <c r="K7" s="10" t="s">
        <v>178</v>
      </c>
      <c r="L7" s="9">
        <v>62.939326000000001</v>
      </c>
      <c r="M7" s="10" t="s">
        <v>159</v>
      </c>
      <c r="N7" s="9">
        <v>589.64200000000005</v>
      </c>
      <c r="O7" s="10" t="s">
        <v>178</v>
      </c>
      <c r="P7" s="9">
        <v>216.87700000000001</v>
      </c>
      <c r="Q7" s="10" t="s">
        <v>159</v>
      </c>
      <c r="R7" s="9">
        <v>2349.0855979500002</v>
      </c>
      <c r="S7" s="10" t="s">
        <v>178</v>
      </c>
    </row>
    <row r="8" spans="1:19" x14ac:dyDescent="0.2">
      <c r="A8" s="12" t="s">
        <v>171</v>
      </c>
      <c r="B8" s="9">
        <v>41.277999999999999</v>
      </c>
      <c r="C8" s="10" t="s">
        <v>178</v>
      </c>
      <c r="D8" s="9">
        <v>1443.5340000000001</v>
      </c>
      <c r="E8" s="10" t="s">
        <v>159</v>
      </c>
      <c r="F8" s="9">
        <v>31.239000000000001</v>
      </c>
      <c r="G8" s="10" t="s">
        <v>178</v>
      </c>
      <c r="H8" s="9">
        <v>616.61950522999996</v>
      </c>
      <c r="I8" s="10" t="s">
        <v>178</v>
      </c>
      <c r="J8" s="9">
        <v>235.87899999999999</v>
      </c>
      <c r="K8" s="10" t="s">
        <v>178</v>
      </c>
      <c r="L8" s="9">
        <v>67.282302000000001</v>
      </c>
      <c r="M8" s="10" t="s">
        <v>159</v>
      </c>
      <c r="N8" s="9">
        <v>585.11800000000005</v>
      </c>
      <c r="O8" s="10" t="s">
        <v>178</v>
      </c>
      <c r="P8" s="9">
        <v>208.97300000000001</v>
      </c>
      <c r="Q8" s="10" t="s">
        <v>159</v>
      </c>
      <c r="R8" s="9">
        <v>3229.9228072300002</v>
      </c>
      <c r="S8" s="10" t="s">
        <v>178</v>
      </c>
    </row>
    <row r="9" spans="1:19" x14ac:dyDescent="0.2">
      <c r="A9" s="12" t="s">
        <v>172</v>
      </c>
      <c r="B9" s="9">
        <v>48.436</v>
      </c>
      <c r="C9" s="10" t="s">
        <v>178</v>
      </c>
      <c r="D9" s="9">
        <v>1544.42</v>
      </c>
      <c r="E9" s="10" t="s">
        <v>159</v>
      </c>
      <c r="F9" s="9">
        <v>37.198999999999998</v>
      </c>
      <c r="G9" s="10" t="s">
        <v>178</v>
      </c>
      <c r="H9" s="9">
        <v>646.77477848000001</v>
      </c>
      <c r="I9" s="10" t="s">
        <v>178</v>
      </c>
      <c r="J9" s="9">
        <v>255.71199999999999</v>
      </c>
      <c r="K9" s="10" t="s">
        <v>178</v>
      </c>
      <c r="L9" s="9">
        <v>73.548171999999994</v>
      </c>
      <c r="M9" s="10" t="s">
        <v>159</v>
      </c>
      <c r="N9" s="9">
        <v>587.03096008</v>
      </c>
      <c r="O9" s="10" t="s">
        <v>178</v>
      </c>
      <c r="P9" s="9">
        <v>209.232</v>
      </c>
      <c r="Q9" s="10" t="s">
        <v>159</v>
      </c>
      <c r="R9" s="9">
        <v>3402.3529105600001</v>
      </c>
      <c r="S9" s="10" t="s">
        <v>178</v>
      </c>
    </row>
    <row r="10" spans="1:19" x14ac:dyDescent="0.2">
      <c r="A10" s="12" t="s">
        <v>173</v>
      </c>
      <c r="B10" s="9">
        <v>34.585999999999999</v>
      </c>
      <c r="C10" s="10" t="s">
        <v>178</v>
      </c>
      <c r="D10" s="9">
        <v>1160.5609999999999</v>
      </c>
      <c r="E10" s="10" t="s">
        <v>159</v>
      </c>
      <c r="F10" s="9">
        <v>30.744</v>
      </c>
      <c r="G10" s="10" t="s">
        <v>178</v>
      </c>
      <c r="H10" s="9">
        <v>516.27762552000002</v>
      </c>
      <c r="I10" s="10" t="s">
        <v>178</v>
      </c>
      <c r="J10" s="9">
        <v>219.761</v>
      </c>
      <c r="K10" s="10" t="s">
        <v>178</v>
      </c>
      <c r="L10" s="9">
        <v>64.823620000000005</v>
      </c>
      <c r="M10" s="10" t="s">
        <v>178</v>
      </c>
      <c r="N10" s="9">
        <v>475.00198532000002</v>
      </c>
      <c r="O10" s="10" t="s">
        <v>178</v>
      </c>
      <c r="P10" s="9">
        <v>219.15899999999999</v>
      </c>
      <c r="Q10" s="10" t="s">
        <v>159</v>
      </c>
      <c r="R10" s="9">
        <v>2720.9142308400001</v>
      </c>
      <c r="S10" s="10" t="s">
        <v>178</v>
      </c>
    </row>
    <row r="11" spans="1:19" x14ac:dyDescent="0.2">
      <c r="A11" s="12" t="s">
        <v>174</v>
      </c>
      <c r="B11" s="9">
        <v>32.42</v>
      </c>
      <c r="C11" s="10" t="s">
        <v>178</v>
      </c>
      <c r="D11" s="9">
        <v>1209.8140000000001</v>
      </c>
      <c r="E11" s="10" t="s">
        <v>178</v>
      </c>
      <c r="F11" s="9">
        <v>33.190631392</v>
      </c>
      <c r="G11" s="10" t="s">
        <v>178</v>
      </c>
      <c r="H11" s="9">
        <v>563.41769319000002</v>
      </c>
      <c r="I11" s="10" t="s">
        <v>178</v>
      </c>
      <c r="J11" s="9">
        <v>229.351</v>
      </c>
      <c r="K11" s="10" t="s">
        <v>178</v>
      </c>
      <c r="L11" s="9">
        <v>63.873766000000003</v>
      </c>
      <c r="M11" s="10" t="s">
        <v>178</v>
      </c>
      <c r="N11" s="9">
        <v>466.93028086999999</v>
      </c>
      <c r="O11" s="10" t="s">
        <v>178</v>
      </c>
      <c r="P11" s="9">
        <v>223.495</v>
      </c>
      <c r="Q11" s="10" t="s">
        <v>159</v>
      </c>
      <c r="R11" s="9">
        <v>2822.492371452</v>
      </c>
      <c r="S11" s="10" t="s">
        <v>178</v>
      </c>
    </row>
    <row r="12" spans="1:19" x14ac:dyDescent="0.2">
      <c r="A12" s="12" t="s">
        <v>175</v>
      </c>
      <c r="B12" s="9">
        <v>48.051000000000002</v>
      </c>
      <c r="C12" s="10" t="s">
        <v>178</v>
      </c>
      <c r="D12" s="9">
        <v>1266.4390000000001</v>
      </c>
      <c r="E12" s="10" t="s">
        <v>159</v>
      </c>
      <c r="F12" s="9">
        <v>35.683999999999997</v>
      </c>
      <c r="G12" s="10" t="s">
        <v>178</v>
      </c>
      <c r="H12" s="9">
        <v>630.92611382999996</v>
      </c>
      <c r="I12" s="10" t="s">
        <v>178</v>
      </c>
      <c r="J12" s="9">
        <v>269.96100000000001</v>
      </c>
      <c r="K12" s="10" t="s">
        <v>178</v>
      </c>
      <c r="L12" s="9">
        <v>70.441999999999993</v>
      </c>
      <c r="M12" s="10" t="s">
        <v>178</v>
      </c>
      <c r="N12" s="9">
        <v>499.61028087</v>
      </c>
      <c r="O12" s="10" t="s">
        <v>178</v>
      </c>
      <c r="P12" s="9">
        <v>230.67400000000001</v>
      </c>
      <c r="Q12" s="10" t="s">
        <v>159</v>
      </c>
      <c r="R12" s="9">
        <v>3051.7873946999998</v>
      </c>
      <c r="S12" s="10" t="s">
        <v>178</v>
      </c>
    </row>
    <row r="13" spans="1:19" x14ac:dyDescent="0.2">
      <c r="A13" s="12" t="s">
        <v>179</v>
      </c>
      <c r="B13" s="9">
        <v>56.235999999999997</v>
      </c>
      <c r="C13" s="10" t="s">
        <v>178</v>
      </c>
      <c r="D13" s="9">
        <v>1323.329</v>
      </c>
      <c r="E13" s="10" t="s">
        <v>159</v>
      </c>
      <c r="F13" s="9">
        <v>38.35</v>
      </c>
      <c r="G13" s="10" t="s">
        <v>178</v>
      </c>
      <c r="H13" s="9">
        <v>720.63569106</v>
      </c>
      <c r="I13" s="10" t="s">
        <v>178</v>
      </c>
      <c r="J13" s="9">
        <v>308.041</v>
      </c>
      <c r="K13" s="10" t="s">
        <v>178</v>
      </c>
      <c r="L13" s="9">
        <v>76.441999999999993</v>
      </c>
      <c r="M13" s="10" t="s">
        <v>178</v>
      </c>
      <c r="N13" s="9">
        <v>514.34046048000005</v>
      </c>
      <c r="O13" s="10" t="s">
        <v>178</v>
      </c>
      <c r="P13" s="9">
        <v>249.08699999999999</v>
      </c>
      <c r="Q13" s="10" t="s">
        <v>159</v>
      </c>
      <c r="R13" s="9">
        <v>3286.4611515400002</v>
      </c>
      <c r="S13" s="10" t="s">
        <v>178</v>
      </c>
    </row>
    <row r="14" spans="1:19" x14ac:dyDescent="0.2">
      <c r="A14" s="12" t="s">
        <v>180</v>
      </c>
      <c r="B14" s="9">
        <v>56.026000000000003</v>
      </c>
      <c r="C14" s="10" t="s">
        <v>178</v>
      </c>
      <c r="D14" s="9">
        <v>1452.2</v>
      </c>
      <c r="E14" s="10" t="s">
        <v>159</v>
      </c>
      <c r="F14" s="9">
        <v>45.576000000000001</v>
      </c>
      <c r="G14" s="10" t="s">
        <v>178</v>
      </c>
      <c r="H14" s="9">
        <v>800.02063857999997</v>
      </c>
      <c r="I14" s="10" t="s">
        <v>178</v>
      </c>
      <c r="J14" s="9">
        <v>322.26600000000002</v>
      </c>
      <c r="K14" s="10" t="s">
        <v>178</v>
      </c>
      <c r="L14" s="9">
        <v>78.72</v>
      </c>
      <c r="M14" s="10" t="s">
        <v>178</v>
      </c>
      <c r="N14" s="9">
        <v>528.10635906000005</v>
      </c>
      <c r="O14" s="10" t="s">
        <v>178</v>
      </c>
      <c r="P14" s="9">
        <v>266.72000000000003</v>
      </c>
      <c r="Q14" s="10" t="s">
        <v>159</v>
      </c>
      <c r="R14" s="9">
        <v>3549.6349976400002</v>
      </c>
      <c r="S14" s="10" t="s">
        <v>178</v>
      </c>
    </row>
    <row r="15" spans="1:19" x14ac:dyDescent="0.2">
      <c r="A15" s="12" t="s">
        <v>181</v>
      </c>
      <c r="B15" s="9">
        <v>52.993000000000002</v>
      </c>
      <c r="C15" s="10" t="s">
        <v>178</v>
      </c>
      <c r="D15" s="9">
        <v>1544.9973</v>
      </c>
      <c r="E15" s="10" t="s">
        <v>159</v>
      </c>
      <c r="F15" s="9">
        <v>55.171750000000003</v>
      </c>
      <c r="G15" s="10" t="s">
        <v>178</v>
      </c>
      <c r="H15" s="9">
        <v>841.11367715999995</v>
      </c>
      <c r="I15" s="10" t="s">
        <v>178</v>
      </c>
      <c r="J15" s="9">
        <v>321.27</v>
      </c>
      <c r="K15" s="10" t="s">
        <v>178</v>
      </c>
      <c r="L15" s="9">
        <v>75.325000000000003</v>
      </c>
      <c r="M15" s="10" t="s">
        <v>178</v>
      </c>
      <c r="N15" s="9">
        <v>1351.2159999999999</v>
      </c>
      <c r="O15" s="10" t="s">
        <v>178</v>
      </c>
      <c r="P15" s="9">
        <v>283.38200000000001</v>
      </c>
      <c r="Q15" s="10" t="s">
        <v>159</v>
      </c>
      <c r="R15" s="9">
        <v>4525.4687271599996</v>
      </c>
      <c r="S15" s="10" t="s">
        <v>178</v>
      </c>
    </row>
    <row r="16" spans="1:19" x14ac:dyDescent="0.2">
      <c r="A16" s="12" t="s">
        <v>182</v>
      </c>
      <c r="B16" s="9">
        <v>54.314999999999998</v>
      </c>
      <c r="C16" s="10" t="s">
        <v>178</v>
      </c>
      <c r="D16" s="9">
        <v>1666.1869999999999</v>
      </c>
      <c r="E16" s="10" t="s">
        <v>159</v>
      </c>
      <c r="F16" s="9">
        <v>63.298999999999999</v>
      </c>
      <c r="G16" s="10" t="s">
        <v>178</v>
      </c>
      <c r="H16" s="9">
        <v>817.25606016999996</v>
      </c>
      <c r="I16" s="10" t="s">
        <v>178</v>
      </c>
      <c r="J16" s="9">
        <v>343.63</v>
      </c>
      <c r="K16" s="10" t="s">
        <v>178</v>
      </c>
      <c r="L16" s="9">
        <v>81.715999999999994</v>
      </c>
      <c r="M16" s="10" t="s">
        <v>178</v>
      </c>
      <c r="N16" s="9">
        <v>1397.0923613693301</v>
      </c>
      <c r="O16" s="10" t="s">
        <v>178</v>
      </c>
      <c r="P16" s="9">
        <v>325.767</v>
      </c>
      <c r="Q16" s="10" t="s">
        <v>159</v>
      </c>
      <c r="R16" s="9">
        <v>4749.2624215393298</v>
      </c>
      <c r="S16" s="10" t="s">
        <v>178</v>
      </c>
    </row>
    <row r="17" spans="1:19" x14ac:dyDescent="0.2">
      <c r="A17" s="12" t="s">
        <v>183</v>
      </c>
      <c r="B17" s="9">
        <v>59.456000000000003</v>
      </c>
      <c r="C17" s="10" t="s">
        <v>178</v>
      </c>
      <c r="D17" s="9">
        <v>1544.57</v>
      </c>
      <c r="E17" s="10" t="s">
        <v>159</v>
      </c>
      <c r="F17" s="9">
        <v>71.313946119999997</v>
      </c>
      <c r="G17" s="10" t="s">
        <v>178</v>
      </c>
      <c r="H17" s="9">
        <v>880.11947193000003</v>
      </c>
      <c r="I17" s="10" t="s">
        <v>178</v>
      </c>
      <c r="J17" s="9">
        <v>322.39800000000002</v>
      </c>
      <c r="K17" s="10" t="s">
        <v>178</v>
      </c>
      <c r="L17" s="9">
        <v>86.320999999999998</v>
      </c>
      <c r="M17" s="10" t="s">
        <v>178</v>
      </c>
      <c r="N17" s="9">
        <v>1439.5583342080699</v>
      </c>
      <c r="O17" s="10" t="s">
        <v>178</v>
      </c>
      <c r="P17" s="9">
        <v>320.44900000000001</v>
      </c>
      <c r="Q17" s="10" t="s">
        <v>159</v>
      </c>
      <c r="R17" s="9">
        <v>4724.1857522580704</v>
      </c>
      <c r="S17" s="10" t="s">
        <v>178</v>
      </c>
    </row>
    <row r="18" spans="1:19" x14ac:dyDescent="0.2">
      <c r="A18" s="12" t="s">
        <v>185</v>
      </c>
      <c r="B18" s="9">
        <v>56.133000000000003</v>
      </c>
      <c r="C18" s="10" t="s">
        <v>178</v>
      </c>
      <c r="D18" s="9">
        <v>1666.961</v>
      </c>
      <c r="E18" s="10" t="s">
        <v>159</v>
      </c>
      <c r="F18" s="9">
        <v>73.14848001</v>
      </c>
      <c r="G18" s="10" t="s">
        <v>178</v>
      </c>
      <c r="H18" s="9">
        <v>926.81512296999995</v>
      </c>
      <c r="I18" s="10" t="s">
        <v>178</v>
      </c>
      <c r="J18" s="9">
        <v>321.89999999999998</v>
      </c>
      <c r="K18" s="10" t="s">
        <v>178</v>
      </c>
      <c r="L18" s="9">
        <v>89.73</v>
      </c>
      <c r="M18" s="10" t="s">
        <v>178</v>
      </c>
      <c r="N18" s="9">
        <v>1504.5472392240899</v>
      </c>
      <c r="O18" s="10" t="s">
        <v>178</v>
      </c>
      <c r="P18" s="9">
        <v>357.58685045999999</v>
      </c>
      <c r="Q18" s="10" t="s">
        <v>159</v>
      </c>
      <c r="R18" s="9">
        <v>4996.8216926640898</v>
      </c>
      <c r="S18" s="10" t="s">
        <v>178</v>
      </c>
    </row>
    <row r="19" spans="1:19" x14ac:dyDescent="0.2">
      <c r="A19" s="12" t="s">
        <v>186</v>
      </c>
      <c r="B19" s="9">
        <v>60.33</v>
      </c>
      <c r="C19" s="10" t="s">
        <v>178</v>
      </c>
      <c r="D19" s="9">
        <v>1423.575</v>
      </c>
      <c r="E19" s="10" t="s">
        <v>178</v>
      </c>
      <c r="F19" s="9">
        <v>60.591313999999997</v>
      </c>
      <c r="G19" s="10" t="s">
        <v>178</v>
      </c>
      <c r="H19" s="9">
        <v>922.59701956000004</v>
      </c>
      <c r="I19" s="10" t="s">
        <v>178</v>
      </c>
      <c r="J19" s="9">
        <v>311.327</v>
      </c>
      <c r="K19" s="10" t="s">
        <v>178</v>
      </c>
      <c r="L19" s="9">
        <v>89.632000000000005</v>
      </c>
      <c r="M19" s="10" t="s">
        <v>178</v>
      </c>
      <c r="N19" s="9">
        <v>1483.5239119631599</v>
      </c>
      <c r="O19" s="10" t="s">
        <v>178</v>
      </c>
      <c r="P19" s="9">
        <v>359.44900000000001</v>
      </c>
      <c r="Q19" s="10" t="s">
        <v>159</v>
      </c>
      <c r="R19" s="9">
        <v>4711.0252455231603</v>
      </c>
      <c r="S19" s="10" t="s">
        <v>178</v>
      </c>
    </row>
    <row r="20" spans="1:19" x14ac:dyDescent="0.2">
      <c r="A20" s="12" t="s">
        <v>187</v>
      </c>
      <c r="B20" s="9">
        <v>53.323999999999998</v>
      </c>
      <c r="C20" s="10" t="s">
        <v>178</v>
      </c>
      <c r="D20" s="9">
        <v>1748.346</v>
      </c>
      <c r="E20" s="10" t="s">
        <v>159</v>
      </c>
      <c r="F20" s="9">
        <v>49.984734000000003</v>
      </c>
      <c r="G20" s="10" t="s">
        <v>178</v>
      </c>
      <c r="H20" s="9">
        <v>947.57813955999995</v>
      </c>
      <c r="I20" s="10" t="s">
        <v>178</v>
      </c>
      <c r="J20" s="9">
        <v>314.93400000000003</v>
      </c>
      <c r="K20" s="10" t="s">
        <v>178</v>
      </c>
      <c r="L20" s="9">
        <v>83.745000000000005</v>
      </c>
      <c r="M20" s="10" t="s">
        <v>178</v>
      </c>
      <c r="N20" s="9">
        <v>1503.11990731746</v>
      </c>
      <c r="O20" s="10" t="s">
        <v>178</v>
      </c>
      <c r="P20" s="9">
        <v>363.06020000000001</v>
      </c>
      <c r="Q20" s="10" t="s">
        <v>159</v>
      </c>
      <c r="R20" s="9">
        <v>5064.0919808774597</v>
      </c>
      <c r="S20" s="10" t="s">
        <v>178</v>
      </c>
    </row>
    <row r="21" spans="1:19" x14ac:dyDescent="0.2">
      <c r="A21" s="12" t="s">
        <v>188</v>
      </c>
      <c r="B21" s="9">
        <v>53.11</v>
      </c>
      <c r="C21" s="10" t="s">
        <v>178</v>
      </c>
      <c r="D21" s="9">
        <v>1791.3610000000001</v>
      </c>
      <c r="E21" s="10" t="s">
        <v>159</v>
      </c>
      <c r="F21" s="9">
        <v>53.136527000000001</v>
      </c>
      <c r="G21" s="10" t="s">
        <v>178</v>
      </c>
      <c r="H21" s="9">
        <v>1004.0037870899999</v>
      </c>
      <c r="I21" s="10" t="s">
        <v>178</v>
      </c>
      <c r="J21" s="9">
        <v>315.55099999999999</v>
      </c>
      <c r="K21" s="10" t="s">
        <v>178</v>
      </c>
      <c r="L21" s="9">
        <v>83.716999999999999</v>
      </c>
      <c r="M21" s="10" t="s">
        <v>178</v>
      </c>
      <c r="N21" s="9">
        <v>1584.6764246704699</v>
      </c>
      <c r="O21" s="10" t="s">
        <v>178</v>
      </c>
      <c r="P21" s="9">
        <v>400.45819999999998</v>
      </c>
      <c r="Q21" s="10" t="s">
        <v>159</v>
      </c>
      <c r="R21" s="9">
        <v>5286.0139387604704</v>
      </c>
      <c r="S21" s="10" t="s">
        <v>178</v>
      </c>
    </row>
    <row r="22" spans="1:19" x14ac:dyDescent="0.2">
      <c r="A22" s="12" t="s">
        <v>189</v>
      </c>
      <c r="B22" s="9">
        <v>56.789000000000001</v>
      </c>
      <c r="C22" s="10" t="s">
        <v>178</v>
      </c>
      <c r="D22" s="9">
        <v>1857.2139999999999</v>
      </c>
      <c r="E22" s="10" t="s">
        <v>159</v>
      </c>
      <c r="F22" s="9">
        <v>53.215101650000001</v>
      </c>
      <c r="G22" s="10" t="s">
        <v>178</v>
      </c>
      <c r="H22" s="9">
        <v>1040.56988142</v>
      </c>
      <c r="I22" s="10" t="s">
        <v>178</v>
      </c>
      <c r="J22" s="9">
        <v>308.10500000000002</v>
      </c>
      <c r="K22" s="10" t="s">
        <v>178</v>
      </c>
      <c r="L22" s="9">
        <v>82.305570000000003</v>
      </c>
      <c r="M22" s="10" t="s">
        <v>178</v>
      </c>
      <c r="N22" s="9">
        <v>1515.01764565029</v>
      </c>
      <c r="O22" s="10" t="s">
        <v>178</v>
      </c>
      <c r="P22" s="9">
        <v>421.89</v>
      </c>
      <c r="Q22" s="10" t="s">
        <v>159</v>
      </c>
      <c r="R22" s="9">
        <v>5335.1061987202902</v>
      </c>
      <c r="S22" s="10" t="s">
        <v>178</v>
      </c>
    </row>
    <row r="23" spans="1:19" x14ac:dyDescent="0.2">
      <c r="A23" s="12" t="s">
        <v>190</v>
      </c>
      <c r="B23" s="9">
        <v>54.898000000000003</v>
      </c>
      <c r="C23" s="10" t="s">
        <v>178</v>
      </c>
      <c r="D23" s="9">
        <v>1889.4022027200001</v>
      </c>
      <c r="E23" s="10" t="s">
        <v>159</v>
      </c>
      <c r="F23" s="9">
        <v>58.040027000000002</v>
      </c>
      <c r="G23" s="10" t="s">
        <v>178</v>
      </c>
      <c r="H23" s="9">
        <v>1045.5222696599999</v>
      </c>
      <c r="I23" s="10" t="s">
        <v>178</v>
      </c>
      <c r="J23" s="9">
        <v>381.75200000000001</v>
      </c>
      <c r="K23" s="10" t="s">
        <v>178</v>
      </c>
      <c r="L23" s="9">
        <v>82.435000000000002</v>
      </c>
      <c r="M23" s="10" t="s">
        <v>178</v>
      </c>
      <c r="N23" s="9">
        <v>1511.9987091778801</v>
      </c>
      <c r="O23" s="10" t="s">
        <v>178</v>
      </c>
      <c r="P23" s="9">
        <v>442.15600000000001</v>
      </c>
      <c r="Q23" s="10" t="s">
        <v>159</v>
      </c>
      <c r="R23" s="9">
        <v>5466.2042085578796</v>
      </c>
      <c r="S23" s="10" t="s">
        <v>178</v>
      </c>
    </row>
    <row r="24" spans="1:19" x14ac:dyDescent="0.2">
      <c r="A24" s="12" t="s">
        <v>191</v>
      </c>
      <c r="B24" s="9">
        <v>49.773000000000003</v>
      </c>
      <c r="C24" s="10" t="s">
        <v>178</v>
      </c>
      <c r="D24" s="9">
        <v>2072.6550000000002</v>
      </c>
      <c r="E24" s="10" t="s">
        <v>159</v>
      </c>
      <c r="F24" s="9">
        <v>68.444117000000006</v>
      </c>
      <c r="G24" s="10" t="s">
        <v>178</v>
      </c>
      <c r="H24" s="9">
        <v>1083.03581089102</v>
      </c>
      <c r="I24" s="10" t="s">
        <v>178</v>
      </c>
      <c r="J24" s="9">
        <v>381.44299999999998</v>
      </c>
      <c r="K24" s="10" t="s">
        <v>178</v>
      </c>
      <c r="L24" s="9">
        <v>83.417299999999997</v>
      </c>
      <c r="M24" s="10" t="s">
        <v>178</v>
      </c>
      <c r="N24" s="9">
        <v>1614.3288441</v>
      </c>
      <c r="O24" s="10" t="s">
        <v>178</v>
      </c>
      <c r="P24" s="9">
        <v>436.12200000000001</v>
      </c>
      <c r="Q24" s="10" t="s">
        <v>159</v>
      </c>
      <c r="R24" s="9">
        <v>5789.2190719910204</v>
      </c>
      <c r="S24" s="10" t="s">
        <v>178</v>
      </c>
    </row>
    <row r="25" spans="1:19" x14ac:dyDescent="0.2">
      <c r="A25" s="12" t="s">
        <v>193</v>
      </c>
      <c r="B25" s="9">
        <v>50.070999999999998</v>
      </c>
      <c r="C25" s="10" t="s">
        <v>178</v>
      </c>
      <c r="D25" s="9">
        <v>2215.5149999999999</v>
      </c>
      <c r="E25" s="10" t="s">
        <v>159</v>
      </c>
      <c r="F25" s="9">
        <v>83.970619999999997</v>
      </c>
      <c r="G25" s="10" t="s">
        <v>178</v>
      </c>
      <c r="H25" s="9">
        <v>1139.6065337631101</v>
      </c>
      <c r="I25" s="10" t="s">
        <v>178</v>
      </c>
      <c r="J25" s="9">
        <v>380.80500000000001</v>
      </c>
      <c r="K25" s="10" t="s">
        <v>178</v>
      </c>
      <c r="L25" s="9">
        <v>85.091899999999995</v>
      </c>
      <c r="M25" s="10" t="s">
        <v>178</v>
      </c>
      <c r="N25" s="9">
        <v>1680.8689999999999</v>
      </c>
      <c r="O25" s="10" t="s">
        <v>178</v>
      </c>
      <c r="P25" s="9">
        <v>388.96499999999997</v>
      </c>
      <c r="Q25" s="10" t="s">
        <v>159</v>
      </c>
      <c r="R25" s="9">
        <v>6024.8940537631097</v>
      </c>
      <c r="S25" s="10" t="s">
        <v>178</v>
      </c>
    </row>
    <row r="26" spans="1:19" x14ac:dyDescent="0.2">
      <c r="A26" s="12" t="s">
        <v>194</v>
      </c>
      <c r="B26" s="9">
        <v>49.722000000000001</v>
      </c>
      <c r="C26" s="10" t="s">
        <v>178</v>
      </c>
      <c r="D26" s="9">
        <v>2230.9863999999998</v>
      </c>
      <c r="E26" s="10" t="s">
        <v>159</v>
      </c>
      <c r="F26" s="9">
        <v>82.565603999999993</v>
      </c>
      <c r="G26" s="10" t="s">
        <v>178</v>
      </c>
      <c r="H26" s="9">
        <v>1137.78720363869</v>
      </c>
      <c r="I26" s="10" t="s">
        <v>178</v>
      </c>
      <c r="J26" s="9">
        <v>357.78399999999999</v>
      </c>
      <c r="K26" s="10" t="s">
        <v>178</v>
      </c>
      <c r="L26" s="9">
        <v>79.464399999999998</v>
      </c>
      <c r="M26" s="10" t="s">
        <v>178</v>
      </c>
      <c r="N26" s="9">
        <v>1636.09646633484</v>
      </c>
      <c r="O26" s="10" t="s">
        <v>178</v>
      </c>
      <c r="P26" s="9">
        <v>368.31107271000002</v>
      </c>
      <c r="Q26" s="10" t="s">
        <v>159</v>
      </c>
      <c r="R26" s="9">
        <v>5942.7171466835298</v>
      </c>
      <c r="S26" s="10" t="s">
        <v>178</v>
      </c>
    </row>
    <row r="27" spans="1:19" x14ac:dyDescent="0.2">
      <c r="A27" s="12" t="s">
        <v>196</v>
      </c>
      <c r="B27" s="9">
        <v>48.893999999999998</v>
      </c>
      <c r="C27" s="10" t="s">
        <v>178</v>
      </c>
      <c r="D27" s="9">
        <v>2330.2579999999998</v>
      </c>
      <c r="E27" s="10" t="s">
        <v>159</v>
      </c>
      <c r="F27" s="9">
        <v>94.338999999999999</v>
      </c>
      <c r="G27" s="10" t="s">
        <v>318</v>
      </c>
      <c r="H27" s="9">
        <v>1188.1449978246301</v>
      </c>
      <c r="I27" s="10" t="s">
        <v>178</v>
      </c>
      <c r="J27" s="9">
        <v>393.30599999999998</v>
      </c>
      <c r="K27" s="10" t="s">
        <v>159</v>
      </c>
      <c r="L27" s="9">
        <v>77.046406000000005</v>
      </c>
      <c r="M27" s="10" t="s">
        <v>178</v>
      </c>
      <c r="N27" s="9">
        <v>1704.1928903414</v>
      </c>
      <c r="O27" s="10" t="s">
        <v>178</v>
      </c>
      <c r="P27" s="9">
        <v>359.01799999999997</v>
      </c>
      <c r="Q27" s="10" t="s">
        <v>159</v>
      </c>
      <c r="R27" s="9">
        <v>6195.1992941660201</v>
      </c>
      <c r="S27" s="10" t="s">
        <v>406</v>
      </c>
    </row>
    <row r="28" spans="1:19" x14ac:dyDescent="0.2">
      <c r="A28" s="12" t="s">
        <v>197</v>
      </c>
      <c r="B28" s="9">
        <v>51.683</v>
      </c>
      <c r="C28" s="10" t="s">
        <v>178</v>
      </c>
      <c r="D28" s="9">
        <v>2480.4740000000002</v>
      </c>
      <c r="E28" s="10" t="s">
        <v>159</v>
      </c>
      <c r="F28" s="9">
        <v>96.31</v>
      </c>
      <c r="G28" s="10" t="s">
        <v>159</v>
      </c>
      <c r="H28" s="9">
        <v>1268.6024574974699</v>
      </c>
      <c r="I28" s="10" t="s">
        <v>178</v>
      </c>
      <c r="J28" s="9">
        <v>409.714</v>
      </c>
      <c r="K28" s="10" t="s">
        <v>159</v>
      </c>
      <c r="L28" s="9">
        <v>83.536119999999997</v>
      </c>
      <c r="M28" s="10" t="s">
        <v>178</v>
      </c>
      <c r="N28" s="9">
        <v>1820.3476051979601</v>
      </c>
      <c r="O28" s="10" t="s">
        <v>178</v>
      </c>
      <c r="P28" s="9">
        <v>383.68</v>
      </c>
      <c r="Q28" s="10" t="s">
        <v>159</v>
      </c>
      <c r="R28" s="9">
        <v>6594.3471826954201</v>
      </c>
      <c r="S28" s="10" t="s">
        <v>178</v>
      </c>
    </row>
    <row r="29" spans="1:19" x14ac:dyDescent="0.2">
      <c r="A29" s="12" t="s">
        <v>198</v>
      </c>
      <c r="B29" s="9">
        <v>55.677999999999997</v>
      </c>
      <c r="C29" s="10" t="s">
        <v>159</v>
      </c>
      <c r="D29" s="9">
        <v>2225.3310000000001</v>
      </c>
      <c r="E29" s="10" t="s">
        <v>159</v>
      </c>
      <c r="F29" s="9">
        <v>75.108999999999995</v>
      </c>
      <c r="G29" s="10" t="s">
        <v>159</v>
      </c>
      <c r="H29" s="9">
        <v>1181.5698476143</v>
      </c>
      <c r="I29" s="10" t="s">
        <v>159</v>
      </c>
      <c r="J29" s="9">
        <v>338.68</v>
      </c>
      <c r="K29" s="10" t="s">
        <v>159</v>
      </c>
      <c r="L29" s="9">
        <v>83.570485000000005</v>
      </c>
      <c r="M29" s="10" t="s">
        <v>178</v>
      </c>
      <c r="N29" s="9">
        <v>1475.81970715651</v>
      </c>
      <c r="O29" s="10" t="s">
        <v>178</v>
      </c>
      <c r="P29" s="9">
        <v>412.68200000000002</v>
      </c>
      <c r="Q29" s="10" t="s">
        <v>159</v>
      </c>
      <c r="R29" s="9">
        <v>5848.4400397708096</v>
      </c>
      <c r="S29" s="10" t="s">
        <v>178</v>
      </c>
    </row>
    <row r="30" spans="1:19" x14ac:dyDescent="0.2">
      <c r="A30" s="12" t="s">
        <v>199</v>
      </c>
      <c r="B30" s="9">
        <v>67.979975999999994</v>
      </c>
      <c r="C30" s="10" t="s">
        <v>159</v>
      </c>
      <c r="D30" s="9">
        <v>2590.489</v>
      </c>
      <c r="E30" s="10" t="s">
        <v>159</v>
      </c>
      <c r="F30" s="9">
        <v>98.947000000000003</v>
      </c>
      <c r="G30" s="10" t="s">
        <v>159</v>
      </c>
      <c r="H30" s="9">
        <v>1659.8640435029599</v>
      </c>
      <c r="I30" s="10" t="s">
        <v>159</v>
      </c>
      <c r="J30" s="9">
        <v>455.94025957000002</v>
      </c>
      <c r="K30" s="10" t="s">
        <v>159</v>
      </c>
      <c r="L30" s="9">
        <v>107.59460511</v>
      </c>
      <c r="M30" s="10" t="s">
        <v>159</v>
      </c>
      <c r="N30" s="9">
        <v>1277.2588982991499</v>
      </c>
      <c r="O30" s="10" t="s">
        <v>178</v>
      </c>
      <c r="P30" s="9">
        <v>482.15696200000002</v>
      </c>
      <c r="Q30" s="10" t="s">
        <v>159</v>
      </c>
      <c r="R30" s="9">
        <v>6740.2307444821099</v>
      </c>
      <c r="S30" s="10" t="s">
        <v>178</v>
      </c>
    </row>
    <row r="31" spans="1:19" x14ac:dyDescent="0.2">
      <c r="A31" s="12" t="s">
        <v>200</v>
      </c>
      <c r="B31" s="9">
        <v>72.373240999999993</v>
      </c>
      <c r="C31" s="10" t="s">
        <v>159</v>
      </c>
      <c r="D31" s="9">
        <v>2659.4569999999999</v>
      </c>
      <c r="E31" s="10" t="s">
        <v>159</v>
      </c>
      <c r="F31" s="9">
        <v>98.070999999999998</v>
      </c>
      <c r="G31" s="10" t="s">
        <v>159</v>
      </c>
      <c r="H31" s="9">
        <v>1668.76269918353</v>
      </c>
      <c r="I31" s="10" t="s">
        <v>159</v>
      </c>
      <c r="J31" s="9">
        <v>530.36949749999997</v>
      </c>
      <c r="K31" s="10" t="s">
        <v>159</v>
      </c>
      <c r="L31" s="9">
        <v>110.1829163</v>
      </c>
      <c r="M31" s="10" t="s">
        <v>159</v>
      </c>
      <c r="N31" s="9">
        <v>1846.97295343116</v>
      </c>
      <c r="O31" s="10" t="s">
        <v>178</v>
      </c>
      <c r="P31" s="9">
        <v>493.13905399999999</v>
      </c>
      <c r="Q31" s="10" t="s">
        <v>159</v>
      </c>
      <c r="R31" s="9">
        <v>7479.3283614146903</v>
      </c>
      <c r="S31" s="10" t="s">
        <v>178</v>
      </c>
    </row>
    <row r="32" spans="1:19" x14ac:dyDescent="0.2">
      <c r="A32" s="15" t="s">
        <v>201</v>
      </c>
      <c r="B32" s="13">
        <v>85.142578999999998</v>
      </c>
      <c r="C32" s="14" t="s">
        <v>159</v>
      </c>
      <c r="D32" s="13">
        <v>3359.759</v>
      </c>
      <c r="E32" s="14" t="s">
        <v>159</v>
      </c>
      <c r="F32" s="13">
        <v>108.886</v>
      </c>
      <c r="G32" s="14" t="s">
        <v>159</v>
      </c>
      <c r="H32" s="13">
        <v>1932.5867884695199</v>
      </c>
      <c r="I32" s="14" t="s">
        <v>159</v>
      </c>
      <c r="J32" s="13">
        <v>619.50434049</v>
      </c>
      <c r="K32" s="14" t="s">
        <v>159</v>
      </c>
      <c r="L32" s="13">
        <v>113.65644399</v>
      </c>
      <c r="M32" s="14" t="s">
        <v>159</v>
      </c>
      <c r="N32" s="13">
        <v>2279.3905303361898</v>
      </c>
      <c r="O32" s="14" t="s">
        <v>178</v>
      </c>
      <c r="P32" s="13">
        <v>535.92942600000003</v>
      </c>
      <c r="Q32" s="14" t="s">
        <v>159</v>
      </c>
      <c r="R32" s="13">
        <v>9034.8551082857102</v>
      </c>
      <c r="S32" s="14" t="s">
        <v>178</v>
      </c>
    </row>
    <row r="34" spans="1:2" x14ac:dyDescent="0.2">
      <c r="A34" s="16" t="s">
        <v>202</v>
      </c>
      <c r="B34" s="16" t="s">
        <v>231</v>
      </c>
    </row>
    <row r="37" spans="1:2" x14ac:dyDescent="0.2">
      <c r="B37" s="16" t="s">
        <v>322</v>
      </c>
    </row>
    <row r="38" spans="1:2" x14ac:dyDescent="0.2">
      <c r="B38" s="16" t="s">
        <v>208</v>
      </c>
    </row>
    <row r="41" spans="1:2" x14ac:dyDescent="0.2">
      <c r="A41" s="17" t="str">
        <f>HYPERLINK("#'TOTAL 9'!A2", "&lt;&lt;&lt; Previous table")</f>
        <v>&lt;&lt;&lt; Previous table</v>
      </c>
    </row>
    <row r="42" spans="1:2" x14ac:dyDescent="0.2">
      <c r="A42" s="17" t="str">
        <f>HYPERLINK("#'TOTAL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HYPERLINK("#'INDEX'!B136", "Link to index")</f>
        <v>Link to index</v>
      </c>
    </row>
    <row r="2" spans="1:19" ht="15.75" customHeight="1" x14ac:dyDescent="0.2">
      <c r="A2" s="25" t="s">
        <v>491</v>
      </c>
      <c r="B2" s="24"/>
      <c r="C2" s="24"/>
      <c r="D2" s="24"/>
      <c r="E2" s="24"/>
      <c r="F2" s="24"/>
      <c r="G2" s="24"/>
      <c r="H2" s="24"/>
      <c r="I2" s="24"/>
      <c r="J2" s="24"/>
      <c r="K2" s="24"/>
      <c r="L2" s="24"/>
      <c r="M2" s="24"/>
      <c r="N2" s="24"/>
      <c r="O2" s="24"/>
      <c r="P2" s="24"/>
      <c r="Q2" s="24"/>
      <c r="R2" s="24"/>
      <c r="S2" s="24"/>
    </row>
    <row r="3" spans="1:19" ht="15.75" customHeight="1" x14ac:dyDescent="0.2">
      <c r="A3" s="25" t="s">
        <v>154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75.325540298507505</v>
      </c>
      <c r="C7" s="10" t="s">
        <v>178</v>
      </c>
      <c r="D7" s="9">
        <v>1326.92426865672</v>
      </c>
      <c r="E7" s="10" t="s">
        <v>178</v>
      </c>
      <c r="F7" s="9">
        <v>55.446877611940302</v>
      </c>
      <c r="G7" s="10" t="s">
        <v>178</v>
      </c>
      <c r="H7" s="9">
        <v>1041.2749303616399</v>
      </c>
      <c r="I7" s="10" t="s">
        <v>178</v>
      </c>
      <c r="J7" s="9">
        <v>402.86455522388098</v>
      </c>
      <c r="K7" s="10" t="s">
        <v>178</v>
      </c>
      <c r="L7" s="9">
        <v>123.43623039403001</v>
      </c>
      <c r="M7" s="10" t="s">
        <v>159</v>
      </c>
      <c r="N7" s="9">
        <v>1156.4023701492499</v>
      </c>
      <c r="O7" s="10" t="s">
        <v>178</v>
      </c>
      <c r="P7" s="9">
        <v>425.33787761193997</v>
      </c>
      <c r="Q7" s="10" t="s">
        <v>159</v>
      </c>
      <c r="R7" s="9">
        <v>4607.01265030791</v>
      </c>
      <c r="S7" s="10" t="s">
        <v>178</v>
      </c>
    </row>
    <row r="8" spans="1:19" x14ac:dyDescent="0.2">
      <c r="A8" s="12" t="s">
        <v>171</v>
      </c>
      <c r="B8" s="9">
        <v>79.998955752212396</v>
      </c>
      <c r="C8" s="10" t="s">
        <v>178</v>
      </c>
      <c r="D8" s="9">
        <v>2797.64553982301</v>
      </c>
      <c r="E8" s="10" t="s">
        <v>159</v>
      </c>
      <c r="F8" s="9">
        <v>60.542840707964601</v>
      </c>
      <c r="G8" s="10" t="s">
        <v>178</v>
      </c>
      <c r="H8" s="9">
        <v>1195.04134199442</v>
      </c>
      <c r="I8" s="10" t="s">
        <v>178</v>
      </c>
      <c r="J8" s="9">
        <v>457.14602654867298</v>
      </c>
      <c r="K8" s="10" t="s">
        <v>178</v>
      </c>
      <c r="L8" s="9">
        <v>130.39667378761101</v>
      </c>
      <c r="M8" s="10" t="s">
        <v>159</v>
      </c>
      <c r="N8" s="9">
        <v>1133.9897522123899</v>
      </c>
      <c r="O8" s="10" t="s">
        <v>178</v>
      </c>
      <c r="P8" s="9">
        <v>405.00076991150399</v>
      </c>
      <c r="Q8" s="10" t="s">
        <v>159</v>
      </c>
      <c r="R8" s="9">
        <v>6259.7619007377898</v>
      </c>
      <c r="S8" s="10" t="s">
        <v>178</v>
      </c>
    </row>
    <row r="9" spans="1:19" x14ac:dyDescent="0.2">
      <c r="A9" s="12" t="s">
        <v>172</v>
      </c>
      <c r="B9" s="9">
        <v>91.707354466858803</v>
      </c>
      <c r="C9" s="10" t="s">
        <v>178</v>
      </c>
      <c r="D9" s="9">
        <v>2924.1612103746402</v>
      </c>
      <c r="E9" s="10" t="s">
        <v>159</v>
      </c>
      <c r="F9" s="9">
        <v>70.431536023054704</v>
      </c>
      <c r="G9" s="10" t="s">
        <v>178</v>
      </c>
      <c r="H9" s="9">
        <v>1224.5850993122799</v>
      </c>
      <c r="I9" s="10" t="s">
        <v>178</v>
      </c>
      <c r="J9" s="9">
        <v>484.15787896253602</v>
      </c>
      <c r="K9" s="10" t="s">
        <v>178</v>
      </c>
      <c r="L9" s="9">
        <v>139.254031711816</v>
      </c>
      <c r="M9" s="10" t="s">
        <v>159</v>
      </c>
      <c r="N9" s="9">
        <v>1111.46784084311</v>
      </c>
      <c r="O9" s="10" t="s">
        <v>178</v>
      </c>
      <c r="P9" s="9">
        <v>396.153959654179</v>
      </c>
      <c r="Q9" s="10" t="s">
        <v>159</v>
      </c>
      <c r="R9" s="9">
        <v>6441.9189113484699</v>
      </c>
      <c r="S9" s="10" t="s">
        <v>178</v>
      </c>
    </row>
    <row r="10" spans="1:19" x14ac:dyDescent="0.2">
      <c r="A10" s="12" t="s">
        <v>173</v>
      </c>
      <c r="B10" s="9">
        <v>61.747288043478299</v>
      </c>
      <c r="C10" s="10" t="s">
        <v>178</v>
      </c>
      <c r="D10" s="9">
        <v>2071.9798288043498</v>
      </c>
      <c r="E10" s="10" t="s">
        <v>159</v>
      </c>
      <c r="F10" s="9">
        <v>54.888065217391301</v>
      </c>
      <c r="G10" s="10" t="s">
        <v>178</v>
      </c>
      <c r="H10" s="9">
        <v>921.72391295282603</v>
      </c>
      <c r="I10" s="10" t="s">
        <v>178</v>
      </c>
      <c r="J10" s="9">
        <v>392.345046195652</v>
      </c>
      <c r="K10" s="10" t="s">
        <v>178</v>
      </c>
      <c r="L10" s="9">
        <v>115.73129983695701</v>
      </c>
      <c r="M10" s="10" t="s">
        <v>178</v>
      </c>
      <c r="N10" s="9">
        <v>848.03343574793496</v>
      </c>
      <c r="O10" s="10" t="s">
        <v>178</v>
      </c>
      <c r="P10" s="9">
        <v>391.27027989130403</v>
      </c>
      <c r="Q10" s="10" t="s">
        <v>159</v>
      </c>
      <c r="R10" s="9">
        <v>4857.71915668989</v>
      </c>
      <c r="S10" s="10" t="s">
        <v>178</v>
      </c>
    </row>
    <row r="11" spans="1:19" x14ac:dyDescent="0.2">
      <c r="A11" s="12" t="s">
        <v>174</v>
      </c>
      <c r="B11" s="9">
        <v>56.274610303830897</v>
      </c>
      <c r="C11" s="10" t="s">
        <v>178</v>
      </c>
      <c r="D11" s="9">
        <v>2099.9941822985502</v>
      </c>
      <c r="E11" s="10" t="s">
        <v>178</v>
      </c>
      <c r="F11" s="9">
        <v>57.612271663260202</v>
      </c>
      <c r="G11" s="10" t="s">
        <v>178</v>
      </c>
      <c r="H11" s="9">
        <v>977.97998527299899</v>
      </c>
      <c r="I11" s="10" t="s">
        <v>178</v>
      </c>
      <c r="J11" s="9">
        <v>398.10728401585197</v>
      </c>
      <c r="K11" s="10" t="s">
        <v>178</v>
      </c>
      <c r="L11" s="9">
        <v>110.87203239630099</v>
      </c>
      <c r="M11" s="10" t="s">
        <v>178</v>
      </c>
      <c r="N11" s="9">
        <v>810.497211444095</v>
      </c>
      <c r="O11" s="10" t="s">
        <v>178</v>
      </c>
      <c r="P11" s="9">
        <v>387.94244385733202</v>
      </c>
      <c r="Q11" s="10" t="s">
        <v>159</v>
      </c>
      <c r="R11" s="9">
        <v>4899.2800212522197</v>
      </c>
      <c r="S11" s="10" t="s">
        <v>178</v>
      </c>
    </row>
    <row r="12" spans="1:19" x14ac:dyDescent="0.2">
      <c r="A12" s="12" t="s">
        <v>175</v>
      </c>
      <c r="B12" s="9">
        <v>80.947453846153806</v>
      </c>
      <c r="C12" s="10" t="s">
        <v>178</v>
      </c>
      <c r="D12" s="9">
        <v>2133.46262307692</v>
      </c>
      <c r="E12" s="10" t="s">
        <v>159</v>
      </c>
      <c r="F12" s="9">
        <v>60.1138153846154</v>
      </c>
      <c r="G12" s="10" t="s">
        <v>178</v>
      </c>
      <c r="H12" s="9">
        <v>1062.86783791362</v>
      </c>
      <c r="I12" s="10" t="s">
        <v>178</v>
      </c>
      <c r="J12" s="9">
        <v>454.78045384615399</v>
      </c>
      <c r="K12" s="10" t="s">
        <v>178</v>
      </c>
      <c r="L12" s="9">
        <v>118.667676923077</v>
      </c>
      <c r="M12" s="10" t="s">
        <v>178</v>
      </c>
      <c r="N12" s="9">
        <v>841.65116546561501</v>
      </c>
      <c r="O12" s="10" t="s">
        <v>178</v>
      </c>
      <c r="P12" s="9">
        <v>388.59696923076899</v>
      </c>
      <c r="Q12" s="10" t="s">
        <v>159</v>
      </c>
      <c r="R12" s="9">
        <v>5141.0879956869203</v>
      </c>
      <c r="S12" s="10" t="s">
        <v>178</v>
      </c>
    </row>
    <row r="13" spans="1:19" x14ac:dyDescent="0.2">
      <c r="A13" s="12" t="s">
        <v>179</v>
      </c>
      <c r="B13" s="9">
        <v>92.483234042553207</v>
      </c>
      <c r="C13" s="10" t="s">
        <v>178</v>
      </c>
      <c r="D13" s="9">
        <v>2176.2882428035</v>
      </c>
      <c r="E13" s="10" t="s">
        <v>159</v>
      </c>
      <c r="F13" s="9">
        <v>63.068710888610802</v>
      </c>
      <c r="G13" s="10" t="s">
        <v>178</v>
      </c>
      <c r="H13" s="9">
        <v>1185.1255294779</v>
      </c>
      <c r="I13" s="10" t="s">
        <v>178</v>
      </c>
      <c r="J13" s="9">
        <v>506.59058072590699</v>
      </c>
      <c r="K13" s="10" t="s">
        <v>178</v>
      </c>
      <c r="L13" s="9">
        <v>125.71312640801</v>
      </c>
      <c r="M13" s="10" t="s">
        <v>178</v>
      </c>
      <c r="N13" s="9">
        <v>845.861533254969</v>
      </c>
      <c r="O13" s="10" t="s">
        <v>178</v>
      </c>
      <c r="P13" s="9">
        <v>409.63744430538202</v>
      </c>
      <c r="Q13" s="10" t="s">
        <v>159</v>
      </c>
      <c r="R13" s="9">
        <v>5404.7684019068301</v>
      </c>
      <c r="S13" s="10" t="s">
        <v>178</v>
      </c>
    </row>
    <row r="14" spans="1:19" x14ac:dyDescent="0.2">
      <c r="A14" s="12" t="s">
        <v>180</v>
      </c>
      <c r="B14" s="9">
        <v>89.9977555012225</v>
      </c>
      <c r="C14" s="10" t="s">
        <v>178</v>
      </c>
      <c r="D14" s="9">
        <v>2332.7515892420502</v>
      </c>
      <c r="E14" s="10" t="s">
        <v>159</v>
      </c>
      <c r="F14" s="9">
        <v>73.2113251833741</v>
      </c>
      <c r="G14" s="10" t="s">
        <v>178</v>
      </c>
      <c r="H14" s="9">
        <v>1285.11872749892</v>
      </c>
      <c r="I14" s="10" t="s">
        <v>178</v>
      </c>
      <c r="J14" s="9">
        <v>517.67423471882603</v>
      </c>
      <c r="K14" s="10" t="s">
        <v>178</v>
      </c>
      <c r="L14" s="9">
        <v>126.452420537897</v>
      </c>
      <c r="M14" s="10" t="s">
        <v>178</v>
      </c>
      <c r="N14" s="9">
        <v>848.32732983476797</v>
      </c>
      <c r="O14" s="10" t="s">
        <v>178</v>
      </c>
      <c r="P14" s="9">
        <v>428.44753056234703</v>
      </c>
      <c r="Q14" s="10" t="s">
        <v>159</v>
      </c>
      <c r="R14" s="9">
        <v>5701.9809130794101</v>
      </c>
      <c r="S14" s="10" t="s">
        <v>178</v>
      </c>
    </row>
    <row r="15" spans="1:19" x14ac:dyDescent="0.2">
      <c r="A15" s="12" t="s">
        <v>181</v>
      </c>
      <c r="B15" s="9">
        <v>82.503319905213303</v>
      </c>
      <c r="C15" s="10" t="s">
        <v>178</v>
      </c>
      <c r="D15" s="9">
        <v>2405.3630950237002</v>
      </c>
      <c r="E15" s="10" t="s">
        <v>159</v>
      </c>
      <c r="F15" s="9">
        <v>85.895354857819896</v>
      </c>
      <c r="G15" s="10" t="s">
        <v>178</v>
      </c>
      <c r="H15" s="9">
        <v>1309.50636467801</v>
      </c>
      <c r="I15" s="10" t="s">
        <v>178</v>
      </c>
      <c r="J15" s="9">
        <v>500.17627962085299</v>
      </c>
      <c r="K15" s="10" t="s">
        <v>178</v>
      </c>
      <c r="L15" s="9">
        <v>117.271386255924</v>
      </c>
      <c r="M15" s="10" t="s">
        <v>178</v>
      </c>
      <c r="N15" s="9">
        <v>2103.6704075829398</v>
      </c>
      <c r="O15" s="10" t="s">
        <v>178</v>
      </c>
      <c r="P15" s="9">
        <v>441.189511848341</v>
      </c>
      <c r="Q15" s="10" t="s">
        <v>159</v>
      </c>
      <c r="R15" s="9">
        <v>7045.5757197727999</v>
      </c>
      <c r="S15" s="10" t="s">
        <v>178</v>
      </c>
    </row>
    <row r="16" spans="1:19" x14ac:dyDescent="0.2">
      <c r="A16" s="12" t="s">
        <v>182</v>
      </c>
      <c r="B16" s="9">
        <v>82.128780207134596</v>
      </c>
      <c r="C16" s="10" t="s">
        <v>178</v>
      </c>
      <c r="D16" s="9">
        <v>2519.4127940161102</v>
      </c>
      <c r="E16" s="10" t="s">
        <v>159</v>
      </c>
      <c r="F16" s="9">
        <v>95.713332566168006</v>
      </c>
      <c r="G16" s="10" t="s">
        <v>178</v>
      </c>
      <c r="H16" s="9">
        <v>1235.7588757921501</v>
      </c>
      <c r="I16" s="10" t="s">
        <v>178</v>
      </c>
      <c r="J16" s="9">
        <v>519.59703107019595</v>
      </c>
      <c r="K16" s="10" t="s">
        <v>178</v>
      </c>
      <c r="L16" s="9">
        <v>123.561362485616</v>
      </c>
      <c r="M16" s="10" t="s">
        <v>178</v>
      </c>
      <c r="N16" s="9">
        <v>2112.5194048783701</v>
      </c>
      <c r="O16" s="10" t="s">
        <v>178</v>
      </c>
      <c r="P16" s="9">
        <v>492.58669505178398</v>
      </c>
      <c r="Q16" s="10" t="s">
        <v>159</v>
      </c>
      <c r="R16" s="9">
        <v>7181.27827606753</v>
      </c>
      <c r="S16" s="10" t="s">
        <v>178</v>
      </c>
    </row>
    <row r="17" spans="1:19" x14ac:dyDescent="0.2">
      <c r="A17" s="12" t="s">
        <v>183</v>
      </c>
      <c r="B17" s="9">
        <v>86.999091314031205</v>
      </c>
      <c r="C17" s="10" t="s">
        <v>178</v>
      </c>
      <c r="D17" s="9">
        <v>2260.0946325167001</v>
      </c>
      <c r="E17" s="10" t="s">
        <v>159</v>
      </c>
      <c r="F17" s="9">
        <v>104.35025078138101</v>
      </c>
      <c r="G17" s="10" t="s">
        <v>178</v>
      </c>
      <c r="H17" s="9">
        <v>1287.83628743432</v>
      </c>
      <c r="I17" s="10" t="s">
        <v>178</v>
      </c>
      <c r="J17" s="9">
        <v>471.74941202672602</v>
      </c>
      <c r="K17" s="10" t="s">
        <v>178</v>
      </c>
      <c r="L17" s="9">
        <v>126.30934743875299</v>
      </c>
      <c r="M17" s="10" t="s">
        <v>178</v>
      </c>
      <c r="N17" s="9">
        <v>2106.4361371374298</v>
      </c>
      <c r="O17" s="10" t="s">
        <v>178</v>
      </c>
      <c r="P17" s="9">
        <v>468.89753452115798</v>
      </c>
      <c r="Q17" s="10" t="s">
        <v>159</v>
      </c>
      <c r="R17" s="9">
        <v>6912.6726931704998</v>
      </c>
      <c r="S17" s="10" t="s">
        <v>178</v>
      </c>
    </row>
    <row r="18" spans="1:19" x14ac:dyDescent="0.2">
      <c r="A18" s="12" t="s">
        <v>185</v>
      </c>
      <c r="B18" s="9">
        <v>79.653090712742994</v>
      </c>
      <c r="C18" s="10" t="s">
        <v>178</v>
      </c>
      <c r="D18" s="9">
        <v>2365.4284600432002</v>
      </c>
      <c r="E18" s="10" t="s">
        <v>159</v>
      </c>
      <c r="F18" s="9">
        <v>103.79816709842299</v>
      </c>
      <c r="G18" s="10" t="s">
        <v>178</v>
      </c>
      <c r="H18" s="9">
        <v>1315.1566647760001</v>
      </c>
      <c r="I18" s="10" t="s">
        <v>178</v>
      </c>
      <c r="J18" s="9">
        <v>456.77818574513998</v>
      </c>
      <c r="K18" s="10" t="s">
        <v>178</v>
      </c>
      <c r="L18" s="9">
        <v>127.32745140388801</v>
      </c>
      <c r="M18" s="10" t="s">
        <v>178</v>
      </c>
      <c r="N18" s="9">
        <v>2134.96228114519</v>
      </c>
      <c r="O18" s="10" t="s">
        <v>178</v>
      </c>
      <c r="P18" s="9">
        <v>507.418057780173</v>
      </c>
      <c r="Q18" s="10" t="s">
        <v>159</v>
      </c>
      <c r="R18" s="9">
        <v>7090.5223587047603</v>
      </c>
      <c r="S18" s="10" t="s">
        <v>178</v>
      </c>
    </row>
    <row r="19" spans="1:19" x14ac:dyDescent="0.2">
      <c r="A19" s="12" t="s">
        <v>186</v>
      </c>
      <c r="B19" s="9">
        <v>83.621962025316506</v>
      </c>
      <c r="C19" s="10" t="s">
        <v>178</v>
      </c>
      <c r="D19" s="9">
        <v>1973.1830696202501</v>
      </c>
      <c r="E19" s="10" t="s">
        <v>178</v>
      </c>
      <c r="F19" s="9">
        <v>83.984163075949397</v>
      </c>
      <c r="G19" s="10" t="s">
        <v>178</v>
      </c>
      <c r="H19" s="9">
        <v>1278.7895397698701</v>
      </c>
      <c r="I19" s="10" t="s">
        <v>178</v>
      </c>
      <c r="J19" s="9">
        <v>431.522867088608</v>
      </c>
      <c r="K19" s="10" t="s">
        <v>178</v>
      </c>
      <c r="L19" s="9">
        <v>124.236759493671</v>
      </c>
      <c r="M19" s="10" t="s">
        <v>178</v>
      </c>
      <c r="N19" s="9">
        <v>2056.2768146831199</v>
      </c>
      <c r="O19" s="10" t="s">
        <v>178</v>
      </c>
      <c r="P19" s="9">
        <v>498.22361392405099</v>
      </c>
      <c r="Q19" s="10" t="s">
        <v>159</v>
      </c>
      <c r="R19" s="9">
        <v>6529.8387896808399</v>
      </c>
      <c r="S19" s="10" t="s">
        <v>178</v>
      </c>
    </row>
    <row r="20" spans="1:19" x14ac:dyDescent="0.2">
      <c r="A20" s="12" t="s">
        <v>187</v>
      </c>
      <c r="B20" s="9">
        <v>71.717232343909899</v>
      </c>
      <c r="C20" s="10" t="s">
        <v>178</v>
      </c>
      <c r="D20" s="9">
        <v>2351.4090522006099</v>
      </c>
      <c r="E20" s="10" t="s">
        <v>159</v>
      </c>
      <c r="F20" s="9">
        <v>67.226141735926305</v>
      </c>
      <c r="G20" s="10" t="s">
        <v>178</v>
      </c>
      <c r="H20" s="9">
        <v>1274.4295551503001</v>
      </c>
      <c r="I20" s="10" t="s">
        <v>178</v>
      </c>
      <c r="J20" s="9">
        <v>423.56527737973403</v>
      </c>
      <c r="K20" s="10" t="s">
        <v>178</v>
      </c>
      <c r="L20" s="9">
        <v>112.63145342886401</v>
      </c>
      <c r="M20" s="10" t="s">
        <v>178</v>
      </c>
      <c r="N20" s="9">
        <v>2021.59627248224</v>
      </c>
      <c r="O20" s="10" t="s">
        <v>178</v>
      </c>
      <c r="P20" s="9">
        <v>488.29181453428902</v>
      </c>
      <c r="Q20" s="10" t="s">
        <v>159</v>
      </c>
      <c r="R20" s="9">
        <v>6810.8667992558703</v>
      </c>
      <c r="S20" s="10" t="s">
        <v>178</v>
      </c>
    </row>
    <row r="21" spans="1:19" x14ac:dyDescent="0.2">
      <c r="A21" s="12" t="s">
        <v>188</v>
      </c>
      <c r="B21" s="9">
        <v>69.786540000000002</v>
      </c>
      <c r="C21" s="10" t="s">
        <v>178</v>
      </c>
      <c r="D21" s="9">
        <v>2353.8483540000002</v>
      </c>
      <c r="E21" s="10" t="s">
        <v>159</v>
      </c>
      <c r="F21" s="9">
        <v>69.821396477999997</v>
      </c>
      <c r="G21" s="10" t="s">
        <v>178</v>
      </c>
      <c r="H21" s="9">
        <v>1319.2609762362599</v>
      </c>
      <c r="I21" s="10" t="s">
        <v>178</v>
      </c>
      <c r="J21" s="9">
        <v>414.63401399999998</v>
      </c>
      <c r="K21" s="10" t="s">
        <v>178</v>
      </c>
      <c r="L21" s="9">
        <v>110.004138</v>
      </c>
      <c r="M21" s="10" t="s">
        <v>178</v>
      </c>
      <c r="N21" s="9">
        <v>2082.2648220169999</v>
      </c>
      <c r="O21" s="10" t="s">
        <v>178</v>
      </c>
      <c r="P21" s="9">
        <v>526.20207479999999</v>
      </c>
      <c r="Q21" s="10" t="s">
        <v>159</v>
      </c>
      <c r="R21" s="9">
        <v>6945.8223155312598</v>
      </c>
      <c r="S21" s="10" t="s">
        <v>178</v>
      </c>
    </row>
    <row r="22" spans="1:19" x14ac:dyDescent="0.2">
      <c r="A22" s="12" t="s">
        <v>189</v>
      </c>
      <c r="B22" s="9">
        <v>72.943055718475094</v>
      </c>
      <c r="C22" s="10" t="s">
        <v>178</v>
      </c>
      <c r="D22" s="9">
        <v>2385.5124105571799</v>
      </c>
      <c r="E22" s="10" t="s">
        <v>159</v>
      </c>
      <c r="F22" s="9">
        <v>68.352535257184798</v>
      </c>
      <c r="G22" s="10" t="s">
        <v>178</v>
      </c>
      <c r="H22" s="9">
        <v>1336.5677655776001</v>
      </c>
      <c r="I22" s="10" t="s">
        <v>178</v>
      </c>
      <c r="J22" s="9">
        <v>395.74777126099701</v>
      </c>
      <c r="K22" s="10" t="s">
        <v>178</v>
      </c>
      <c r="L22" s="9">
        <v>105.718004868035</v>
      </c>
      <c r="M22" s="10" t="s">
        <v>178</v>
      </c>
      <c r="N22" s="9">
        <v>1945.9757442663499</v>
      </c>
      <c r="O22" s="10" t="s">
        <v>178</v>
      </c>
      <c r="P22" s="9">
        <v>541.89976539589395</v>
      </c>
      <c r="Q22" s="10" t="s">
        <v>159</v>
      </c>
      <c r="R22" s="9">
        <v>6852.7170529017203</v>
      </c>
      <c r="S22" s="10" t="s">
        <v>178</v>
      </c>
    </row>
    <row r="23" spans="1:19" x14ac:dyDescent="0.2">
      <c r="A23" s="12" t="s">
        <v>190</v>
      </c>
      <c r="B23" s="9">
        <v>68.700925714285702</v>
      </c>
      <c r="C23" s="10" t="s">
        <v>178</v>
      </c>
      <c r="D23" s="9">
        <v>2364.4518994038899</v>
      </c>
      <c r="E23" s="10" t="s">
        <v>159</v>
      </c>
      <c r="F23" s="9">
        <v>72.632948074285693</v>
      </c>
      <c r="G23" s="10" t="s">
        <v>178</v>
      </c>
      <c r="H23" s="9">
        <v>1308.39644031737</v>
      </c>
      <c r="I23" s="10" t="s">
        <v>178</v>
      </c>
      <c r="J23" s="9">
        <v>477.73536000000001</v>
      </c>
      <c r="K23" s="10" t="s">
        <v>178</v>
      </c>
      <c r="L23" s="9">
        <v>103.16151428571401</v>
      </c>
      <c r="M23" s="10" t="s">
        <v>178</v>
      </c>
      <c r="N23" s="9">
        <v>1892.1583846283199</v>
      </c>
      <c r="O23" s="10" t="s">
        <v>178</v>
      </c>
      <c r="P23" s="9">
        <v>553.32665142857104</v>
      </c>
      <c r="Q23" s="10" t="s">
        <v>159</v>
      </c>
      <c r="R23" s="9">
        <v>6840.5641238524304</v>
      </c>
      <c r="S23" s="10" t="s">
        <v>178</v>
      </c>
    </row>
    <row r="24" spans="1:19" x14ac:dyDescent="0.2">
      <c r="A24" s="12" t="s">
        <v>191</v>
      </c>
      <c r="B24" s="9">
        <v>61.237567415730297</v>
      </c>
      <c r="C24" s="10" t="s">
        <v>178</v>
      </c>
      <c r="D24" s="9">
        <v>2550.06429775281</v>
      </c>
      <c r="E24" s="10" t="s">
        <v>159</v>
      </c>
      <c r="F24" s="9">
        <v>84.209334960674198</v>
      </c>
      <c r="G24" s="10" t="s">
        <v>178</v>
      </c>
      <c r="H24" s="9">
        <v>1332.49911564681</v>
      </c>
      <c r="I24" s="10" t="s">
        <v>178</v>
      </c>
      <c r="J24" s="9">
        <v>469.303466292135</v>
      </c>
      <c r="K24" s="10" t="s">
        <v>178</v>
      </c>
      <c r="L24" s="9">
        <v>102.631397191011</v>
      </c>
      <c r="M24" s="10" t="s">
        <v>178</v>
      </c>
      <c r="N24" s="9">
        <v>1986.1686340331501</v>
      </c>
      <c r="O24" s="10" t="s">
        <v>178</v>
      </c>
      <c r="P24" s="9">
        <v>536.57706741572997</v>
      </c>
      <c r="Q24" s="10" t="s">
        <v>159</v>
      </c>
      <c r="R24" s="9">
        <v>7122.6908807080499</v>
      </c>
      <c r="S24" s="10" t="s">
        <v>178</v>
      </c>
    </row>
    <row r="25" spans="1:19" x14ac:dyDescent="0.2">
      <c r="A25" s="12" t="s">
        <v>193</v>
      </c>
      <c r="B25" s="9">
        <v>60.7509639889197</v>
      </c>
      <c r="C25" s="10" t="s">
        <v>178</v>
      </c>
      <c r="D25" s="9">
        <v>2688.07637119114</v>
      </c>
      <c r="E25" s="10" t="s">
        <v>159</v>
      </c>
      <c r="F25" s="9">
        <v>101.88125085872601</v>
      </c>
      <c r="G25" s="10" t="s">
        <v>178</v>
      </c>
      <c r="H25" s="9">
        <v>1382.68050356854</v>
      </c>
      <c r="I25" s="10" t="s">
        <v>178</v>
      </c>
      <c r="J25" s="9">
        <v>462.029335180055</v>
      </c>
      <c r="K25" s="10" t="s">
        <v>178</v>
      </c>
      <c r="L25" s="9">
        <v>103.241695844875</v>
      </c>
      <c r="M25" s="10" t="s">
        <v>178</v>
      </c>
      <c r="N25" s="9">
        <v>2039.39230470914</v>
      </c>
      <c r="O25" s="10" t="s">
        <v>178</v>
      </c>
      <c r="P25" s="9">
        <v>471.92983379501402</v>
      </c>
      <c r="Q25" s="10" t="s">
        <v>159</v>
      </c>
      <c r="R25" s="9">
        <v>7309.98225913641</v>
      </c>
      <c r="S25" s="10" t="s">
        <v>178</v>
      </c>
    </row>
    <row r="26" spans="1:19" x14ac:dyDescent="0.2">
      <c r="A26" s="12" t="s">
        <v>194</v>
      </c>
      <c r="B26" s="9">
        <v>59.287393829401097</v>
      </c>
      <c r="C26" s="10" t="s">
        <v>178</v>
      </c>
      <c r="D26" s="9">
        <v>2660.1779760435602</v>
      </c>
      <c r="E26" s="10" t="s">
        <v>159</v>
      </c>
      <c r="F26" s="9">
        <v>98.449368108892898</v>
      </c>
      <c r="G26" s="10" t="s">
        <v>178</v>
      </c>
      <c r="H26" s="9">
        <v>1356.67185624432</v>
      </c>
      <c r="I26" s="10" t="s">
        <v>178</v>
      </c>
      <c r="J26" s="9">
        <v>426.61358983666099</v>
      </c>
      <c r="K26" s="10" t="s">
        <v>178</v>
      </c>
      <c r="L26" s="9">
        <v>94.751562250453702</v>
      </c>
      <c r="M26" s="10" t="s">
        <v>178</v>
      </c>
      <c r="N26" s="9">
        <v>1950.84460686387</v>
      </c>
      <c r="O26" s="10" t="s">
        <v>178</v>
      </c>
      <c r="P26" s="9">
        <v>439.16583442916499</v>
      </c>
      <c r="Q26" s="10" t="s">
        <v>159</v>
      </c>
      <c r="R26" s="9">
        <v>7085.9621876063202</v>
      </c>
      <c r="S26" s="10" t="s">
        <v>178</v>
      </c>
    </row>
    <row r="27" spans="1:19" x14ac:dyDescent="0.2">
      <c r="A27" s="12" t="s">
        <v>196</v>
      </c>
      <c r="B27" s="9">
        <v>57.209898486197702</v>
      </c>
      <c r="C27" s="10" t="s">
        <v>178</v>
      </c>
      <c r="D27" s="9">
        <v>2726.5886126446999</v>
      </c>
      <c r="E27" s="10" t="s">
        <v>159</v>
      </c>
      <c r="F27" s="9">
        <v>110.384190560997</v>
      </c>
      <c r="G27" s="10" t="s">
        <v>318</v>
      </c>
      <c r="H27" s="9">
        <v>1390.2248683362</v>
      </c>
      <c r="I27" s="10" t="s">
        <v>178</v>
      </c>
      <c r="J27" s="9">
        <v>460.19954051647397</v>
      </c>
      <c r="K27" s="10" t="s">
        <v>159</v>
      </c>
      <c r="L27" s="9">
        <v>90.150469709706201</v>
      </c>
      <c r="M27" s="10" t="s">
        <v>178</v>
      </c>
      <c r="N27" s="9">
        <v>1994.0422599364099</v>
      </c>
      <c r="O27" s="10" t="s">
        <v>178</v>
      </c>
      <c r="P27" s="9">
        <v>420.07983259127298</v>
      </c>
      <c r="Q27" s="10" t="s">
        <v>159</v>
      </c>
      <c r="R27" s="9">
        <v>7248.8796727819699</v>
      </c>
      <c r="S27" s="10" t="s">
        <v>406</v>
      </c>
    </row>
    <row r="28" spans="1:19" x14ac:dyDescent="0.2">
      <c r="A28" s="12" t="s">
        <v>197</v>
      </c>
      <c r="B28" s="9">
        <v>59.519248028045602</v>
      </c>
      <c r="C28" s="10" t="s">
        <v>178</v>
      </c>
      <c r="D28" s="9">
        <v>2856.5669027169201</v>
      </c>
      <c r="E28" s="10" t="s">
        <v>159</v>
      </c>
      <c r="F28" s="9">
        <v>110.912655565294</v>
      </c>
      <c r="G28" s="10" t="s">
        <v>159</v>
      </c>
      <c r="H28" s="9">
        <v>1460.9497188007699</v>
      </c>
      <c r="I28" s="10" t="s">
        <v>178</v>
      </c>
      <c r="J28" s="9">
        <v>471.83540403155098</v>
      </c>
      <c r="K28" s="10" t="s">
        <v>159</v>
      </c>
      <c r="L28" s="9">
        <v>96.201982191060495</v>
      </c>
      <c r="M28" s="10" t="s">
        <v>178</v>
      </c>
      <c r="N28" s="9">
        <v>2096.3512298248102</v>
      </c>
      <c r="O28" s="10" t="s">
        <v>178</v>
      </c>
      <c r="P28" s="9">
        <v>441.85409290096402</v>
      </c>
      <c r="Q28" s="10" t="s">
        <v>159</v>
      </c>
      <c r="R28" s="9">
        <v>7594.1912340594099</v>
      </c>
      <c r="S28" s="10" t="s">
        <v>178</v>
      </c>
    </row>
    <row r="29" spans="1:19" x14ac:dyDescent="0.2">
      <c r="A29" s="12" t="s">
        <v>198</v>
      </c>
      <c r="B29" s="9">
        <v>63.233268798617097</v>
      </c>
      <c r="C29" s="10" t="s">
        <v>159</v>
      </c>
      <c r="D29" s="9">
        <v>2527.2989922212601</v>
      </c>
      <c r="E29" s="10" t="s">
        <v>159</v>
      </c>
      <c r="F29" s="9">
        <v>85.300973206568699</v>
      </c>
      <c r="G29" s="10" t="s">
        <v>159</v>
      </c>
      <c r="H29" s="9">
        <v>1341.90387188003</v>
      </c>
      <c r="I29" s="10" t="s">
        <v>159</v>
      </c>
      <c r="J29" s="9">
        <v>384.637441659464</v>
      </c>
      <c r="K29" s="10" t="s">
        <v>159</v>
      </c>
      <c r="L29" s="9">
        <v>94.910645885911805</v>
      </c>
      <c r="M29" s="10" t="s">
        <v>178</v>
      </c>
      <c r="N29" s="9">
        <v>1676.0821911872599</v>
      </c>
      <c r="O29" s="10" t="s">
        <v>178</v>
      </c>
      <c r="P29" s="9">
        <v>468.68119965427798</v>
      </c>
      <c r="Q29" s="10" t="s">
        <v>159</v>
      </c>
      <c r="R29" s="9">
        <v>6642.0485844933901</v>
      </c>
      <c r="S29" s="10" t="s">
        <v>178</v>
      </c>
    </row>
    <row r="30" spans="1:19" x14ac:dyDescent="0.2">
      <c r="A30" s="12" t="s">
        <v>199</v>
      </c>
      <c r="B30" s="9">
        <v>76.021862522553207</v>
      </c>
      <c r="C30" s="10" t="s">
        <v>159</v>
      </c>
      <c r="D30" s="9">
        <v>2896.9383370212799</v>
      </c>
      <c r="E30" s="10" t="s">
        <v>159</v>
      </c>
      <c r="F30" s="9">
        <v>110.65221957446801</v>
      </c>
      <c r="G30" s="10" t="s">
        <v>159</v>
      </c>
      <c r="H30" s="9">
        <v>1856.2224282237401</v>
      </c>
      <c r="I30" s="10" t="s">
        <v>159</v>
      </c>
      <c r="J30" s="9">
        <v>509.87702219147201</v>
      </c>
      <c r="K30" s="10" t="s">
        <v>159</v>
      </c>
      <c r="L30" s="9">
        <v>120.322817969821</v>
      </c>
      <c r="M30" s="10" t="s">
        <v>159</v>
      </c>
      <c r="N30" s="9">
        <v>1428.3559083958201</v>
      </c>
      <c r="O30" s="10" t="s">
        <v>178</v>
      </c>
      <c r="P30" s="9">
        <v>539.19510473872299</v>
      </c>
      <c r="Q30" s="10" t="s">
        <v>159</v>
      </c>
      <c r="R30" s="9">
        <v>7537.5857006378701</v>
      </c>
      <c r="S30" s="10" t="s">
        <v>178</v>
      </c>
    </row>
    <row r="31" spans="1:19" x14ac:dyDescent="0.2">
      <c r="A31" s="12" t="s">
        <v>200</v>
      </c>
      <c r="B31" s="9">
        <v>77.441725304560293</v>
      </c>
      <c r="C31" s="10" t="s">
        <v>159</v>
      </c>
      <c r="D31" s="9">
        <v>2845.7056172638399</v>
      </c>
      <c r="E31" s="10" t="s">
        <v>159</v>
      </c>
      <c r="F31" s="9">
        <v>104.939164495114</v>
      </c>
      <c r="G31" s="10" t="s">
        <v>159</v>
      </c>
      <c r="H31" s="9">
        <v>1785.63044521756</v>
      </c>
      <c r="I31" s="10" t="s">
        <v>159</v>
      </c>
      <c r="J31" s="9">
        <v>567.51263820439704</v>
      </c>
      <c r="K31" s="10" t="s">
        <v>159</v>
      </c>
      <c r="L31" s="9">
        <v>117.89930946107501</v>
      </c>
      <c r="M31" s="10" t="s">
        <v>159</v>
      </c>
      <c r="N31" s="9">
        <v>1976.3212221568001</v>
      </c>
      <c r="O31" s="10" t="s">
        <v>178</v>
      </c>
      <c r="P31" s="9">
        <v>527.67485094136805</v>
      </c>
      <c r="Q31" s="10" t="s">
        <v>159</v>
      </c>
      <c r="R31" s="9">
        <v>8003.1249730447098</v>
      </c>
      <c r="S31" s="10" t="s">
        <v>178</v>
      </c>
    </row>
    <row r="32" spans="1:19" x14ac:dyDescent="0.2">
      <c r="A32" s="15" t="s">
        <v>201</v>
      </c>
      <c r="B32" s="13">
        <v>85.142578999999998</v>
      </c>
      <c r="C32" s="14" t="s">
        <v>159</v>
      </c>
      <c r="D32" s="13">
        <v>3359.759</v>
      </c>
      <c r="E32" s="14" t="s">
        <v>159</v>
      </c>
      <c r="F32" s="13">
        <v>108.886</v>
      </c>
      <c r="G32" s="14" t="s">
        <v>159</v>
      </c>
      <c r="H32" s="13">
        <v>1932.5867884695199</v>
      </c>
      <c r="I32" s="14" t="s">
        <v>159</v>
      </c>
      <c r="J32" s="13">
        <v>619.50434049</v>
      </c>
      <c r="K32" s="14" t="s">
        <v>159</v>
      </c>
      <c r="L32" s="13">
        <v>113.65644399</v>
      </c>
      <c r="M32" s="14" t="s">
        <v>159</v>
      </c>
      <c r="N32" s="13">
        <v>2279.3905303361898</v>
      </c>
      <c r="O32" s="14" t="s">
        <v>178</v>
      </c>
      <c r="P32" s="13">
        <v>535.92942600000003</v>
      </c>
      <c r="Q32" s="14" t="s">
        <v>159</v>
      </c>
      <c r="R32" s="13">
        <v>9034.8551082857102</v>
      </c>
      <c r="S32" s="14" t="s">
        <v>178</v>
      </c>
    </row>
    <row r="34" spans="1:2" x14ac:dyDescent="0.2">
      <c r="A34" s="16" t="s">
        <v>202</v>
      </c>
      <c r="B34" s="16" t="s">
        <v>231</v>
      </c>
    </row>
    <row r="37" spans="1:2" x14ac:dyDescent="0.2">
      <c r="B37" s="16" t="s">
        <v>322</v>
      </c>
    </row>
    <row r="38" spans="1:2" x14ac:dyDescent="0.2">
      <c r="B38" s="16" t="s">
        <v>208</v>
      </c>
    </row>
    <row r="41" spans="1:2" x14ac:dyDescent="0.2">
      <c r="A41" s="17" t="str">
        <f>HYPERLINK("#'TOTAL 11'!A2", "&lt;&lt;&lt; Previous table")</f>
        <v>&lt;&lt;&lt; Previous table</v>
      </c>
    </row>
    <row r="42" spans="1:2" x14ac:dyDescent="0.2">
      <c r="A42" s="17" t="str">
        <f>HYPERLINK("#'TOTAL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HYPERLINK("#'INDEX'!B137", "Link to index")</f>
        <v>Link to index</v>
      </c>
    </row>
    <row r="2" spans="1:19" ht="15.75" customHeight="1" x14ac:dyDescent="0.2">
      <c r="A2" s="25" t="s">
        <v>492</v>
      </c>
      <c r="B2" s="24"/>
      <c r="C2" s="24"/>
      <c r="D2" s="24"/>
      <c r="E2" s="24"/>
      <c r="F2" s="24"/>
      <c r="G2" s="24"/>
      <c r="H2" s="24"/>
      <c r="I2" s="24"/>
      <c r="J2" s="24"/>
      <c r="K2" s="24"/>
      <c r="L2" s="24"/>
      <c r="M2" s="24"/>
      <c r="N2" s="24"/>
      <c r="O2" s="24"/>
      <c r="P2" s="24"/>
      <c r="Q2" s="24"/>
      <c r="R2" s="24"/>
      <c r="S2" s="24"/>
    </row>
    <row r="3" spans="1:19" ht="15.75" customHeight="1" x14ac:dyDescent="0.2">
      <c r="A3" s="25" t="s">
        <v>155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167.01962506685899</v>
      </c>
      <c r="C7" s="10" t="s">
        <v>178</v>
      </c>
      <c r="D7" s="18">
        <v>143.83861094832901</v>
      </c>
      <c r="E7" s="10" t="s">
        <v>178</v>
      </c>
      <c r="F7" s="18">
        <v>214.76102215064901</v>
      </c>
      <c r="G7" s="10" t="s">
        <v>178</v>
      </c>
      <c r="H7" s="18">
        <v>212.71047252165499</v>
      </c>
      <c r="I7" s="10" t="s">
        <v>178</v>
      </c>
      <c r="J7" s="18">
        <v>182.834469199008</v>
      </c>
      <c r="K7" s="10" t="s">
        <v>178</v>
      </c>
      <c r="L7" s="18">
        <v>180.07514942048601</v>
      </c>
      <c r="M7" s="10" t="s">
        <v>159</v>
      </c>
      <c r="N7" s="18">
        <v>170.459895271188</v>
      </c>
      <c r="O7" s="10" t="s">
        <v>178</v>
      </c>
      <c r="P7" s="18">
        <v>162.28819948375099</v>
      </c>
      <c r="Q7" s="10" t="s">
        <v>159</v>
      </c>
      <c r="R7" s="18">
        <v>169.83132062356</v>
      </c>
      <c r="S7" s="10" t="s">
        <v>178</v>
      </c>
    </row>
    <row r="8" spans="1:19" x14ac:dyDescent="0.2">
      <c r="A8" s="12" t="s">
        <v>171</v>
      </c>
      <c r="B8" s="18">
        <v>177.64178571351701</v>
      </c>
      <c r="C8" s="10" t="s">
        <v>178</v>
      </c>
      <c r="D8" s="18">
        <v>303.18392329238901</v>
      </c>
      <c r="E8" s="10" t="s">
        <v>159</v>
      </c>
      <c r="F8" s="18">
        <v>232.57926300389801</v>
      </c>
      <c r="G8" s="10" t="s">
        <v>178</v>
      </c>
      <c r="H8" s="18">
        <v>243.04112047241301</v>
      </c>
      <c r="I8" s="10" t="s">
        <v>178</v>
      </c>
      <c r="J8" s="18">
        <v>208.45773936220701</v>
      </c>
      <c r="K8" s="10" t="s">
        <v>178</v>
      </c>
      <c r="L8" s="18">
        <v>192.17035970729901</v>
      </c>
      <c r="M8" s="10" t="s">
        <v>159</v>
      </c>
      <c r="N8" s="18">
        <v>167.28260470243799</v>
      </c>
      <c r="O8" s="10" t="s">
        <v>178</v>
      </c>
      <c r="P8" s="18">
        <v>153.62939361480801</v>
      </c>
      <c r="Q8" s="10" t="s">
        <v>159</v>
      </c>
      <c r="R8" s="18">
        <v>230.60128703795999</v>
      </c>
      <c r="S8" s="10" t="s">
        <v>178</v>
      </c>
    </row>
    <row r="9" spans="1:19" x14ac:dyDescent="0.2">
      <c r="A9" s="12" t="s">
        <v>172</v>
      </c>
      <c r="B9" s="18">
        <v>205.69880303477501</v>
      </c>
      <c r="C9" s="10" t="s">
        <v>178</v>
      </c>
      <c r="D9" s="18">
        <v>320.17928480951002</v>
      </c>
      <c r="E9" s="10" t="s">
        <v>159</v>
      </c>
      <c r="F9" s="18">
        <v>271.37995309086</v>
      </c>
      <c r="G9" s="10" t="s">
        <v>178</v>
      </c>
      <c r="H9" s="18">
        <v>250.573683654272</v>
      </c>
      <c r="I9" s="10" t="s">
        <v>178</v>
      </c>
      <c r="J9" s="18">
        <v>224.39912210267099</v>
      </c>
      <c r="K9" s="10" t="s">
        <v>178</v>
      </c>
      <c r="L9" s="18">
        <v>209.388621274754</v>
      </c>
      <c r="M9" s="10" t="s">
        <v>159</v>
      </c>
      <c r="N9" s="18">
        <v>165.74735198123301</v>
      </c>
      <c r="O9" s="10" t="s">
        <v>178</v>
      </c>
      <c r="P9" s="18">
        <v>151.275924272385</v>
      </c>
      <c r="Q9" s="10" t="s">
        <v>159</v>
      </c>
      <c r="R9" s="18">
        <v>239.69117217537499</v>
      </c>
      <c r="S9" s="10" t="s">
        <v>178</v>
      </c>
    </row>
    <row r="10" spans="1:19" x14ac:dyDescent="0.2">
      <c r="A10" s="12" t="s">
        <v>173</v>
      </c>
      <c r="B10" s="18">
        <v>144.48127562604299</v>
      </c>
      <c r="C10" s="10" t="s">
        <v>178</v>
      </c>
      <c r="D10" s="18">
        <v>237.246086692993</v>
      </c>
      <c r="E10" s="10" t="s">
        <v>159</v>
      </c>
      <c r="F10" s="18">
        <v>220.47244094488201</v>
      </c>
      <c r="G10" s="10" t="s">
        <v>178</v>
      </c>
      <c r="H10" s="18">
        <v>196.25246296301199</v>
      </c>
      <c r="I10" s="10" t="s">
        <v>178</v>
      </c>
      <c r="J10" s="18">
        <v>191.517443773162</v>
      </c>
      <c r="K10" s="10" t="s">
        <v>178</v>
      </c>
      <c r="L10" s="18">
        <v>183.81700992193501</v>
      </c>
      <c r="M10" s="10" t="s">
        <v>178</v>
      </c>
      <c r="N10" s="18">
        <v>132.259645292252</v>
      </c>
      <c r="O10" s="10" t="s">
        <v>178</v>
      </c>
      <c r="P10" s="18">
        <v>155.802692151428</v>
      </c>
      <c r="Q10" s="10" t="s">
        <v>159</v>
      </c>
      <c r="R10" s="18">
        <v>188.93581901641701</v>
      </c>
      <c r="S10" s="10" t="s">
        <v>178</v>
      </c>
    </row>
    <row r="11" spans="1:19" x14ac:dyDescent="0.2">
      <c r="A11" s="12" t="s">
        <v>174</v>
      </c>
      <c r="B11" s="18">
        <v>133.20213074105499</v>
      </c>
      <c r="C11" s="10" t="s">
        <v>178</v>
      </c>
      <c r="D11" s="18">
        <v>244.17847548656499</v>
      </c>
      <c r="E11" s="10" t="s">
        <v>178</v>
      </c>
      <c r="F11" s="18">
        <v>235.44464348442901</v>
      </c>
      <c r="G11" s="10" t="s">
        <v>178</v>
      </c>
      <c r="H11" s="18">
        <v>209.34342881060701</v>
      </c>
      <c r="I11" s="10" t="s">
        <v>178</v>
      </c>
      <c r="J11" s="18">
        <v>198.36122429034401</v>
      </c>
      <c r="K11" s="10" t="s">
        <v>178</v>
      </c>
      <c r="L11" s="18">
        <v>180.27802442514499</v>
      </c>
      <c r="M11" s="10" t="s">
        <v>178</v>
      </c>
      <c r="N11" s="18">
        <v>128.16823697206601</v>
      </c>
      <c r="O11" s="10" t="s">
        <v>178</v>
      </c>
      <c r="P11" s="18">
        <v>156.24972690641999</v>
      </c>
      <c r="Q11" s="10" t="s">
        <v>159</v>
      </c>
      <c r="R11" s="18">
        <v>193.10935197779199</v>
      </c>
      <c r="S11" s="10" t="s">
        <v>178</v>
      </c>
    </row>
    <row r="12" spans="1:19" x14ac:dyDescent="0.2">
      <c r="A12" s="12" t="s">
        <v>175</v>
      </c>
      <c r="B12" s="18">
        <v>194.57745580592101</v>
      </c>
      <c r="C12" s="10" t="s">
        <v>178</v>
      </c>
      <c r="D12" s="18">
        <v>253.123244578699</v>
      </c>
      <c r="E12" s="10" t="s">
        <v>159</v>
      </c>
      <c r="F12" s="18">
        <v>252.31034653430299</v>
      </c>
      <c r="G12" s="10" t="s">
        <v>178</v>
      </c>
      <c r="H12" s="18">
        <v>228.21898849891201</v>
      </c>
      <c r="I12" s="10" t="s">
        <v>178</v>
      </c>
      <c r="J12" s="18">
        <v>231.461737705677</v>
      </c>
      <c r="K12" s="10" t="s">
        <v>178</v>
      </c>
      <c r="L12" s="18">
        <v>196.819790947776</v>
      </c>
      <c r="M12" s="10" t="s">
        <v>178</v>
      </c>
      <c r="N12" s="18">
        <v>135.22881128309101</v>
      </c>
      <c r="O12" s="10" t="s">
        <v>178</v>
      </c>
      <c r="P12" s="18">
        <v>158.652559876255</v>
      </c>
      <c r="Q12" s="10" t="s">
        <v>159</v>
      </c>
      <c r="R12" s="18">
        <v>205.777351781942</v>
      </c>
      <c r="S12" s="10" t="s">
        <v>178</v>
      </c>
    </row>
    <row r="13" spans="1:19" x14ac:dyDescent="0.2">
      <c r="A13" s="12" t="s">
        <v>179</v>
      </c>
      <c r="B13" s="18">
        <v>224.987647603635</v>
      </c>
      <c r="C13" s="10" t="s">
        <v>178</v>
      </c>
      <c r="D13" s="18">
        <v>262.378099115998</v>
      </c>
      <c r="E13" s="10" t="s">
        <v>159</v>
      </c>
      <c r="F13" s="18">
        <v>270.11797851734502</v>
      </c>
      <c r="G13" s="10" t="s">
        <v>178</v>
      </c>
      <c r="H13" s="18">
        <v>253.712577553041</v>
      </c>
      <c r="I13" s="10" t="s">
        <v>178</v>
      </c>
      <c r="J13" s="18">
        <v>261.82975086560202</v>
      </c>
      <c r="K13" s="10" t="s">
        <v>178</v>
      </c>
      <c r="L13" s="18">
        <v>210.59359447468</v>
      </c>
      <c r="M13" s="10" t="s">
        <v>178</v>
      </c>
      <c r="N13" s="18">
        <v>137.28494808312001</v>
      </c>
      <c r="O13" s="10" t="s">
        <v>178</v>
      </c>
      <c r="P13" s="18">
        <v>168.363684538527</v>
      </c>
      <c r="Q13" s="10" t="s">
        <v>159</v>
      </c>
      <c r="R13" s="18">
        <v>218.47209926016399</v>
      </c>
      <c r="S13" s="10" t="s">
        <v>178</v>
      </c>
    </row>
    <row r="14" spans="1:19" x14ac:dyDescent="0.2">
      <c r="A14" s="12" t="s">
        <v>180</v>
      </c>
      <c r="B14" s="18">
        <v>221.65076928554799</v>
      </c>
      <c r="C14" s="10" t="s">
        <v>178</v>
      </c>
      <c r="D14" s="18">
        <v>285.69983967993397</v>
      </c>
      <c r="E14" s="10" t="s">
        <v>159</v>
      </c>
      <c r="F14" s="18">
        <v>316.5</v>
      </c>
      <c r="G14" s="10" t="s">
        <v>178</v>
      </c>
      <c r="H14" s="18">
        <v>274.59101190012399</v>
      </c>
      <c r="I14" s="10" t="s">
        <v>178</v>
      </c>
      <c r="J14" s="18">
        <v>271.45653099568</v>
      </c>
      <c r="K14" s="10" t="s">
        <v>178</v>
      </c>
      <c r="L14" s="18">
        <v>214.34289417364201</v>
      </c>
      <c r="M14" s="10" t="s">
        <v>178</v>
      </c>
      <c r="N14" s="18">
        <v>138.951297133286</v>
      </c>
      <c r="O14" s="10" t="s">
        <v>178</v>
      </c>
      <c r="P14" s="18">
        <v>176.955746799096</v>
      </c>
      <c r="Q14" s="10" t="s">
        <v>159</v>
      </c>
      <c r="R14" s="18">
        <v>232.65264280040901</v>
      </c>
      <c r="S14" s="10" t="s">
        <v>178</v>
      </c>
    </row>
    <row r="15" spans="1:19" x14ac:dyDescent="0.2">
      <c r="A15" s="12" t="s">
        <v>181</v>
      </c>
      <c r="B15" s="18">
        <v>206.67854900293699</v>
      </c>
      <c r="C15" s="10" t="s">
        <v>178</v>
      </c>
      <c r="D15" s="18">
        <v>301.30409319888201</v>
      </c>
      <c r="E15" s="10" t="s">
        <v>159</v>
      </c>
      <c r="F15" s="18">
        <v>375.54539823430503</v>
      </c>
      <c r="G15" s="10" t="s">
        <v>178</v>
      </c>
      <c r="H15" s="18">
        <v>281.71278897322202</v>
      </c>
      <c r="I15" s="10" t="s">
        <v>178</v>
      </c>
      <c r="J15" s="18">
        <v>267.815052811508</v>
      </c>
      <c r="K15" s="10" t="s">
        <v>178</v>
      </c>
      <c r="L15" s="18">
        <v>203.24490302526601</v>
      </c>
      <c r="M15" s="10" t="s">
        <v>178</v>
      </c>
      <c r="N15" s="18">
        <v>349.83183053965701</v>
      </c>
      <c r="O15" s="10" t="s">
        <v>178</v>
      </c>
      <c r="P15" s="18">
        <v>184.20285441557499</v>
      </c>
      <c r="Q15" s="10" t="s">
        <v>159</v>
      </c>
      <c r="R15" s="18">
        <v>292.16279284898297</v>
      </c>
      <c r="S15" s="10" t="s">
        <v>178</v>
      </c>
    </row>
    <row r="16" spans="1:19" x14ac:dyDescent="0.2">
      <c r="A16" s="12" t="s">
        <v>182</v>
      </c>
      <c r="B16" s="18">
        <v>207.698793729458</v>
      </c>
      <c r="C16" s="10" t="s">
        <v>178</v>
      </c>
      <c r="D16" s="18">
        <v>320.95246304813799</v>
      </c>
      <c r="E16" s="10" t="s">
        <v>159</v>
      </c>
      <c r="F16" s="18">
        <v>420.81784880899397</v>
      </c>
      <c r="G16" s="10" t="s">
        <v>178</v>
      </c>
      <c r="H16" s="18">
        <v>266.85528768566297</v>
      </c>
      <c r="I16" s="10" t="s">
        <v>178</v>
      </c>
      <c r="J16" s="18">
        <v>282.98946170402297</v>
      </c>
      <c r="K16" s="10" t="s">
        <v>178</v>
      </c>
      <c r="L16" s="18">
        <v>218.39504391099101</v>
      </c>
      <c r="M16" s="10" t="s">
        <v>178</v>
      </c>
      <c r="N16" s="18">
        <v>354.99476280620797</v>
      </c>
      <c r="O16" s="10" t="s">
        <v>178</v>
      </c>
      <c r="P16" s="18">
        <v>206.45022686159101</v>
      </c>
      <c r="Q16" s="10" t="s">
        <v>159</v>
      </c>
      <c r="R16" s="18">
        <v>301.16585912338098</v>
      </c>
      <c r="S16" s="10" t="s">
        <v>178</v>
      </c>
    </row>
    <row r="17" spans="1:19" x14ac:dyDescent="0.2">
      <c r="A17" s="12" t="s">
        <v>183</v>
      </c>
      <c r="B17" s="18">
        <v>222.51788477768201</v>
      </c>
      <c r="C17" s="10" t="s">
        <v>178</v>
      </c>
      <c r="D17" s="18">
        <v>292.44534956285702</v>
      </c>
      <c r="E17" s="10" t="s">
        <v>159</v>
      </c>
      <c r="F17" s="18">
        <v>459.38607694661403</v>
      </c>
      <c r="G17" s="10" t="s">
        <v>178</v>
      </c>
      <c r="H17" s="18">
        <v>279.72926897276398</v>
      </c>
      <c r="I17" s="10" t="s">
        <v>178</v>
      </c>
      <c r="J17" s="18">
        <v>261.99504286701102</v>
      </c>
      <c r="K17" s="10" t="s">
        <v>178</v>
      </c>
      <c r="L17" s="18">
        <v>227.96409976747</v>
      </c>
      <c r="M17" s="10" t="s">
        <v>178</v>
      </c>
      <c r="N17" s="18">
        <v>358.01955789623702</v>
      </c>
      <c r="O17" s="10" t="s">
        <v>178</v>
      </c>
      <c r="P17" s="18">
        <v>196.79217618927001</v>
      </c>
      <c r="Q17" s="10" t="s">
        <v>159</v>
      </c>
      <c r="R17" s="18">
        <v>293.232049701628</v>
      </c>
      <c r="S17" s="10" t="s">
        <v>178</v>
      </c>
    </row>
    <row r="18" spans="1:19" x14ac:dyDescent="0.2">
      <c r="A18" s="12" t="s">
        <v>185</v>
      </c>
      <c r="B18" s="18">
        <v>205.840829333226</v>
      </c>
      <c r="C18" s="10" t="s">
        <v>178</v>
      </c>
      <c r="D18" s="18">
        <v>309.79401282580898</v>
      </c>
      <c r="E18" s="10" t="s">
        <v>159</v>
      </c>
      <c r="F18" s="18">
        <v>454.787523143974</v>
      </c>
      <c r="G18" s="10" t="s">
        <v>178</v>
      </c>
      <c r="H18" s="18">
        <v>286.58883922591298</v>
      </c>
      <c r="I18" s="10" t="s">
        <v>178</v>
      </c>
      <c r="J18" s="18">
        <v>257.90913330032402</v>
      </c>
      <c r="K18" s="10" t="s">
        <v>178</v>
      </c>
      <c r="L18" s="18">
        <v>233.68952342755099</v>
      </c>
      <c r="M18" s="10" t="s">
        <v>178</v>
      </c>
      <c r="N18" s="18">
        <v>365.36360714484698</v>
      </c>
      <c r="O18" s="10" t="s">
        <v>178</v>
      </c>
      <c r="P18" s="18">
        <v>212.288898330894</v>
      </c>
      <c r="Q18" s="10" t="s">
        <v>159</v>
      </c>
      <c r="R18" s="18">
        <v>303.114146000262</v>
      </c>
      <c r="S18" s="10" t="s">
        <v>178</v>
      </c>
    </row>
    <row r="19" spans="1:19" x14ac:dyDescent="0.2">
      <c r="A19" s="12" t="s">
        <v>186</v>
      </c>
      <c r="B19" s="18">
        <v>216.450294107622</v>
      </c>
      <c r="C19" s="10" t="s">
        <v>178</v>
      </c>
      <c r="D19" s="18">
        <v>260.26150561255901</v>
      </c>
      <c r="E19" s="10" t="s">
        <v>178</v>
      </c>
      <c r="F19" s="18">
        <v>366.33532952233497</v>
      </c>
      <c r="G19" s="10" t="s">
        <v>178</v>
      </c>
      <c r="H19" s="18">
        <v>278.68702511061002</v>
      </c>
      <c r="I19" s="10" t="s">
        <v>178</v>
      </c>
      <c r="J19" s="18">
        <v>245.92351754669701</v>
      </c>
      <c r="K19" s="10" t="s">
        <v>178</v>
      </c>
      <c r="L19" s="18">
        <v>230.339179272763</v>
      </c>
      <c r="M19" s="10" t="s">
        <v>178</v>
      </c>
      <c r="N19" s="18">
        <v>352.499160220384</v>
      </c>
      <c r="O19" s="10" t="s">
        <v>178</v>
      </c>
      <c r="P19" s="18">
        <v>207.245213657178</v>
      </c>
      <c r="Q19" s="10" t="s">
        <v>159</v>
      </c>
      <c r="R19" s="18">
        <v>280.00456263671299</v>
      </c>
      <c r="S19" s="10" t="s">
        <v>178</v>
      </c>
    </row>
    <row r="20" spans="1:19" x14ac:dyDescent="0.2">
      <c r="A20" s="12" t="s">
        <v>187</v>
      </c>
      <c r="B20" s="18">
        <v>187.29068797471101</v>
      </c>
      <c r="C20" s="10" t="s">
        <v>178</v>
      </c>
      <c r="D20" s="18">
        <v>315.41122033761599</v>
      </c>
      <c r="E20" s="10" t="s">
        <v>159</v>
      </c>
      <c r="F20" s="18">
        <v>297.45204501228898</v>
      </c>
      <c r="G20" s="10" t="s">
        <v>178</v>
      </c>
      <c r="H20" s="18">
        <v>280.89489425883397</v>
      </c>
      <c r="I20" s="10" t="s">
        <v>178</v>
      </c>
      <c r="J20" s="18">
        <v>245.93776002142801</v>
      </c>
      <c r="K20" s="10" t="s">
        <v>178</v>
      </c>
      <c r="L20" s="18">
        <v>212.97698566801799</v>
      </c>
      <c r="M20" s="10" t="s">
        <v>178</v>
      </c>
      <c r="N20" s="18">
        <v>351.09263488775599</v>
      </c>
      <c r="O20" s="10" t="s">
        <v>178</v>
      </c>
      <c r="P20" s="18">
        <v>203.715022445617</v>
      </c>
      <c r="Q20" s="10" t="s">
        <v>159</v>
      </c>
      <c r="R20" s="18">
        <v>295.991312419846</v>
      </c>
      <c r="S20" s="10" t="s">
        <v>178</v>
      </c>
    </row>
    <row r="21" spans="1:19" x14ac:dyDescent="0.2">
      <c r="A21" s="12" t="s">
        <v>188</v>
      </c>
      <c r="B21" s="18">
        <v>182.658923753398</v>
      </c>
      <c r="C21" s="10" t="s">
        <v>178</v>
      </c>
      <c r="D21" s="18">
        <v>319.15258280661197</v>
      </c>
      <c r="E21" s="10" t="s">
        <v>159</v>
      </c>
      <c r="F21" s="18">
        <v>310.38960121033</v>
      </c>
      <c r="G21" s="10" t="s">
        <v>178</v>
      </c>
      <c r="H21" s="18">
        <v>291.77589925341698</v>
      </c>
      <c r="I21" s="10" t="s">
        <v>178</v>
      </c>
      <c r="J21" s="18">
        <v>243.933850884262</v>
      </c>
      <c r="K21" s="10" t="s">
        <v>178</v>
      </c>
      <c r="L21" s="18">
        <v>211.590371433771</v>
      </c>
      <c r="M21" s="10" t="s">
        <v>178</v>
      </c>
      <c r="N21" s="18">
        <v>363.42201181063899</v>
      </c>
      <c r="O21" s="10" t="s">
        <v>178</v>
      </c>
      <c r="P21" s="18">
        <v>217.89558365792101</v>
      </c>
      <c r="Q21" s="10" t="s">
        <v>159</v>
      </c>
      <c r="R21" s="18">
        <v>303.69221126962702</v>
      </c>
      <c r="S21" s="10" t="s">
        <v>178</v>
      </c>
    </row>
    <row r="22" spans="1:19" x14ac:dyDescent="0.2">
      <c r="A22" s="12" t="s">
        <v>189</v>
      </c>
      <c r="B22" s="18">
        <v>191.53959532795699</v>
      </c>
      <c r="C22" s="10" t="s">
        <v>178</v>
      </c>
      <c r="D22" s="18">
        <v>326.33848154822999</v>
      </c>
      <c r="E22" s="10" t="s">
        <v>159</v>
      </c>
      <c r="F22" s="18">
        <v>302.035045703891</v>
      </c>
      <c r="G22" s="10" t="s">
        <v>178</v>
      </c>
      <c r="H22" s="18">
        <v>296.249297731333</v>
      </c>
      <c r="I22" s="10" t="s">
        <v>178</v>
      </c>
      <c r="J22" s="18">
        <v>235.739015665946</v>
      </c>
      <c r="K22" s="10" t="s">
        <v>178</v>
      </c>
      <c r="L22" s="18">
        <v>207.226686372431</v>
      </c>
      <c r="M22" s="10" t="s">
        <v>178</v>
      </c>
      <c r="N22" s="18">
        <v>340.09901270300702</v>
      </c>
      <c r="O22" s="10" t="s">
        <v>178</v>
      </c>
      <c r="P22" s="18">
        <v>223.03895264896099</v>
      </c>
      <c r="Q22" s="10" t="s">
        <v>159</v>
      </c>
      <c r="R22" s="18">
        <v>300.92593935435298</v>
      </c>
      <c r="S22" s="10" t="s">
        <v>178</v>
      </c>
    </row>
    <row r="23" spans="1:19" x14ac:dyDescent="0.2">
      <c r="A23" s="12" t="s">
        <v>190</v>
      </c>
      <c r="B23" s="18">
        <v>182.416895942156</v>
      </c>
      <c r="C23" s="10" t="s">
        <v>178</v>
      </c>
      <c r="D23" s="18">
        <v>327.02373657848102</v>
      </c>
      <c r="E23" s="10" t="s">
        <v>159</v>
      </c>
      <c r="F23" s="18">
        <v>322.96941975154101</v>
      </c>
      <c r="G23" s="10" t="s">
        <v>178</v>
      </c>
      <c r="H23" s="18">
        <v>292.43783056868199</v>
      </c>
      <c r="I23" s="10" t="s">
        <v>178</v>
      </c>
      <c r="J23" s="18">
        <v>289.249557603928</v>
      </c>
      <c r="K23" s="10" t="s">
        <v>178</v>
      </c>
      <c r="L23" s="18">
        <v>206.57398172696699</v>
      </c>
      <c r="M23" s="10" t="s">
        <v>178</v>
      </c>
      <c r="N23" s="18">
        <v>332.14527791552302</v>
      </c>
      <c r="O23" s="10" t="s">
        <v>178</v>
      </c>
      <c r="P23" s="18">
        <v>229.362338296947</v>
      </c>
      <c r="Q23" s="10" t="s">
        <v>159</v>
      </c>
      <c r="R23" s="18">
        <v>303.09537807672501</v>
      </c>
      <c r="S23" s="10" t="s">
        <v>178</v>
      </c>
    </row>
    <row r="24" spans="1:19" x14ac:dyDescent="0.2">
      <c r="A24" s="12" t="s">
        <v>191</v>
      </c>
      <c r="B24" s="18">
        <v>162.90921230926301</v>
      </c>
      <c r="C24" s="10" t="s">
        <v>178</v>
      </c>
      <c r="D24" s="18">
        <v>353.32250460243802</v>
      </c>
      <c r="E24" s="10" t="s">
        <v>159</v>
      </c>
      <c r="F24" s="18">
        <v>377.319817746306</v>
      </c>
      <c r="G24" s="10" t="s">
        <v>178</v>
      </c>
      <c r="H24" s="18">
        <v>298.54296578736802</v>
      </c>
      <c r="I24" s="10" t="s">
        <v>178</v>
      </c>
      <c r="J24" s="18">
        <v>286.37926109115898</v>
      </c>
      <c r="K24" s="10" t="s">
        <v>178</v>
      </c>
      <c r="L24" s="18">
        <v>207.86146439677901</v>
      </c>
      <c r="M24" s="10" t="s">
        <v>178</v>
      </c>
      <c r="N24" s="18">
        <v>347.02875648208601</v>
      </c>
      <c r="O24" s="10" t="s">
        <v>178</v>
      </c>
      <c r="P24" s="18">
        <v>223.87463242343</v>
      </c>
      <c r="Q24" s="10" t="s">
        <v>159</v>
      </c>
      <c r="R24" s="18">
        <v>316.06907024346202</v>
      </c>
      <c r="S24" s="10" t="s">
        <v>178</v>
      </c>
    </row>
    <row r="25" spans="1:19" x14ac:dyDescent="0.2">
      <c r="A25" s="12" t="s">
        <v>193</v>
      </c>
      <c r="B25" s="18">
        <v>161.03184391768801</v>
      </c>
      <c r="C25" s="10" t="s">
        <v>178</v>
      </c>
      <c r="D25" s="18">
        <v>371.84575227637498</v>
      </c>
      <c r="E25" s="10" t="s">
        <v>159</v>
      </c>
      <c r="F25" s="18">
        <v>459.69611119779</v>
      </c>
      <c r="G25" s="10" t="s">
        <v>178</v>
      </c>
      <c r="H25" s="18">
        <v>309.69521278600001</v>
      </c>
      <c r="I25" s="10" t="s">
        <v>178</v>
      </c>
      <c r="J25" s="18">
        <v>283.66451301483801</v>
      </c>
      <c r="K25" s="10" t="s">
        <v>178</v>
      </c>
      <c r="L25" s="18">
        <v>210.76463325072899</v>
      </c>
      <c r="M25" s="10" t="s">
        <v>178</v>
      </c>
      <c r="N25" s="18">
        <v>353.04882787475799</v>
      </c>
      <c r="O25" s="10" t="s">
        <v>178</v>
      </c>
      <c r="P25" s="18">
        <v>198.26120996604499</v>
      </c>
      <c r="Q25" s="10" t="s">
        <v>159</v>
      </c>
      <c r="R25" s="18">
        <v>323.857223689195</v>
      </c>
      <c r="S25" s="10" t="s">
        <v>178</v>
      </c>
    </row>
    <row r="26" spans="1:19" x14ac:dyDescent="0.2">
      <c r="A26" s="12" t="s">
        <v>194</v>
      </c>
      <c r="B26" s="18">
        <v>156.218483434658</v>
      </c>
      <c r="C26" s="10" t="s">
        <v>178</v>
      </c>
      <c r="D26" s="18">
        <v>368.26193338528498</v>
      </c>
      <c r="E26" s="10" t="s">
        <v>159</v>
      </c>
      <c r="F26" s="18">
        <v>449.518874319112</v>
      </c>
      <c r="G26" s="10" t="s">
        <v>178</v>
      </c>
      <c r="H26" s="18">
        <v>304.10750303461202</v>
      </c>
      <c r="I26" s="10" t="s">
        <v>178</v>
      </c>
      <c r="J26" s="18">
        <v>264.12471555308701</v>
      </c>
      <c r="K26" s="10" t="s">
        <v>178</v>
      </c>
      <c r="L26" s="18">
        <v>194.02667291736901</v>
      </c>
      <c r="M26" s="10" t="s">
        <v>178</v>
      </c>
      <c r="N26" s="18">
        <v>335.75058123594101</v>
      </c>
      <c r="O26" s="10" t="s">
        <v>178</v>
      </c>
      <c r="P26" s="18">
        <v>186.15709746696501</v>
      </c>
      <c r="Q26" s="10" t="s">
        <v>159</v>
      </c>
      <c r="R26" s="18">
        <v>314.08374557665002</v>
      </c>
      <c r="S26" s="10" t="s">
        <v>178</v>
      </c>
    </row>
    <row r="27" spans="1:19" x14ac:dyDescent="0.2">
      <c r="A27" s="12" t="s">
        <v>196</v>
      </c>
      <c r="B27" s="18">
        <v>149.38040768441101</v>
      </c>
      <c r="C27" s="10" t="s">
        <v>178</v>
      </c>
      <c r="D27" s="18">
        <v>378.55159452483298</v>
      </c>
      <c r="E27" s="10" t="s">
        <v>159</v>
      </c>
      <c r="F27" s="18">
        <v>511.86348715444501</v>
      </c>
      <c r="G27" s="10" t="s">
        <v>318</v>
      </c>
      <c r="H27" s="18">
        <v>311.84895801868498</v>
      </c>
      <c r="I27" s="10" t="s">
        <v>178</v>
      </c>
      <c r="J27" s="18">
        <v>286.997420127385</v>
      </c>
      <c r="K27" s="10" t="s">
        <v>159</v>
      </c>
      <c r="L27" s="18">
        <v>183.78448147339799</v>
      </c>
      <c r="M27" s="10" t="s">
        <v>178</v>
      </c>
      <c r="N27" s="18">
        <v>342.35651839955898</v>
      </c>
      <c r="O27" s="10" t="s">
        <v>178</v>
      </c>
      <c r="P27" s="18">
        <v>179.28189465994001</v>
      </c>
      <c r="Q27" s="10" t="s">
        <v>159</v>
      </c>
      <c r="R27" s="18">
        <v>321.81008710311198</v>
      </c>
      <c r="S27" s="10" t="s">
        <v>406</v>
      </c>
    </row>
    <row r="28" spans="1:19" x14ac:dyDescent="0.2">
      <c r="A28" s="12" t="s">
        <v>197</v>
      </c>
      <c r="B28" s="18">
        <v>153.874781542053</v>
      </c>
      <c r="C28" s="10" t="s">
        <v>178</v>
      </c>
      <c r="D28" s="18">
        <v>397.40445150521401</v>
      </c>
      <c r="E28" s="10" t="s">
        <v>159</v>
      </c>
      <c r="F28" s="18">
        <v>522.67966265426401</v>
      </c>
      <c r="G28" s="10" t="s">
        <v>159</v>
      </c>
      <c r="H28" s="18">
        <v>326.88892136977898</v>
      </c>
      <c r="I28" s="10" t="s">
        <v>178</v>
      </c>
      <c r="J28" s="18">
        <v>295.08116435322398</v>
      </c>
      <c r="K28" s="10" t="s">
        <v>159</v>
      </c>
      <c r="L28" s="18">
        <v>194.61061508803201</v>
      </c>
      <c r="M28" s="10" t="s">
        <v>178</v>
      </c>
      <c r="N28" s="18">
        <v>358.47176927923402</v>
      </c>
      <c r="O28" s="10" t="s">
        <v>178</v>
      </c>
      <c r="P28" s="18">
        <v>188.79144297667301</v>
      </c>
      <c r="Q28" s="10" t="s">
        <v>159</v>
      </c>
      <c r="R28" s="18">
        <v>336.88327916461998</v>
      </c>
      <c r="S28" s="10" t="s">
        <v>178</v>
      </c>
    </row>
    <row r="29" spans="1:19" x14ac:dyDescent="0.2">
      <c r="A29" s="12" t="s">
        <v>198</v>
      </c>
      <c r="B29" s="18">
        <v>161.91466313822701</v>
      </c>
      <c r="C29" s="10" t="s">
        <v>159</v>
      </c>
      <c r="D29" s="18">
        <v>352.628402219279</v>
      </c>
      <c r="E29" s="10" t="s">
        <v>159</v>
      </c>
      <c r="F29" s="18">
        <v>406.59349582493098</v>
      </c>
      <c r="G29" s="10" t="s">
        <v>159</v>
      </c>
      <c r="H29" s="18">
        <v>299.01960711533502</v>
      </c>
      <c r="I29" s="10" t="s">
        <v>159</v>
      </c>
      <c r="J29" s="18">
        <v>240.44081288986499</v>
      </c>
      <c r="K29" s="10" t="s">
        <v>159</v>
      </c>
      <c r="L29" s="18">
        <v>190.475559349191</v>
      </c>
      <c r="M29" s="10" t="s">
        <v>178</v>
      </c>
      <c r="N29" s="18">
        <v>285.92094640478098</v>
      </c>
      <c r="O29" s="10" t="s">
        <v>178</v>
      </c>
      <c r="P29" s="18">
        <v>199.21695199250999</v>
      </c>
      <c r="Q29" s="10" t="s">
        <v>159</v>
      </c>
      <c r="R29" s="18">
        <v>294.25954988674101</v>
      </c>
      <c r="S29" s="10" t="s">
        <v>178</v>
      </c>
    </row>
    <row r="30" spans="1:19" x14ac:dyDescent="0.2">
      <c r="A30" s="12" t="s">
        <v>199</v>
      </c>
      <c r="B30" s="18">
        <v>193.61694989112999</v>
      </c>
      <c r="C30" s="10" t="s">
        <v>159</v>
      </c>
      <c r="D30" s="18">
        <v>409.18347135008497</v>
      </c>
      <c r="E30" s="10" t="s">
        <v>159</v>
      </c>
      <c r="F30" s="18">
        <v>532.85835070089604</v>
      </c>
      <c r="G30" s="10" t="s">
        <v>159</v>
      </c>
      <c r="H30" s="18">
        <v>414.03665385158803</v>
      </c>
      <c r="I30" s="10" t="s">
        <v>159</v>
      </c>
      <c r="J30" s="18">
        <v>320.01096291352002</v>
      </c>
      <c r="K30" s="10" t="s">
        <v>159</v>
      </c>
      <c r="L30" s="18">
        <v>240.22846316405199</v>
      </c>
      <c r="M30" s="10" t="s">
        <v>159</v>
      </c>
      <c r="N30" s="18">
        <v>247.27369668922799</v>
      </c>
      <c r="O30" s="10" t="s">
        <v>178</v>
      </c>
      <c r="P30" s="18">
        <v>228.747829263548</v>
      </c>
      <c r="Q30" s="10" t="s">
        <v>159</v>
      </c>
      <c r="R30" s="18">
        <v>336.56825999727602</v>
      </c>
      <c r="S30" s="10" t="s">
        <v>178</v>
      </c>
    </row>
    <row r="31" spans="1:19" x14ac:dyDescent="0.2">
      <c r="A31" s="12" t="s">
        <v>200</v>
      </c>
      <c r="B31" s="18">
        <v>202.95413335427199</v>
      </c>
      <c r="C31" s="10" t="s">
        <v>159</v>
      </c>
      <c r="D31" s="18">
        <v>418.67528180356197</v>
      </c>
      <c r="E31" s="10" t="s">
        <v>159</v>
      </c>
      <c r="F31" s="18">
        <v>523.63879062937997</v>
      </c>
      <c r="G31" s="10" t="s">
        <v>159</v>
      </c>
      <c r="H31" s="18">
        <v>409.46795560273199</v>
      </c>
      <c r="I31" s="10" t="s">
        <v>159</v>
      </c>
      <c r="J31" s="18">
        <v>368.648927197033</v>
      </c>
      <c r="K31" s="10" t="s">
        <v>159</v>
      </c>
      <c r="L31" s="18">
        <v>242.560346901868</v>
      </c>
      <c r="M31" s="10" t="s">
        <v>159</v>
      </c>
      <c r="N31" s="18">
        <v>357.21806285585802</v>
      </c>
      <c r="O31" s="10" t="s">
        <v>178</v>
      </c>
      <c r="P31" s="18">
        <v>230.482698925146</v>
      </c>
      <c r="Q31" s="10" t="s">
        <v>159</v>
      </c>
      <c r="R31" s="18">
        <v>370.66236157929399</v>
      </c>
      <c r="S31" s="10" t="s">
        <v>178</v>
      </c>
    </row>
    <row r="32" spans="1:19" x14ac:dyDescent="0.2">
      <c r="A32" s="15" t="s">
        <v>201</v>
      </c>
      <c r="B32" s="19">
        <v>234.306311686203</v>
      </c>
      <c r="C32" s="14" t="s">
        <v>159</v>
      </c>
      <c r="D32" s="19">
        <v>519.89503247217203</v>
      </c>
      <c r="E32" s="14" t="s">
        <v>159</v>
      </c>
      <c r="F32" s="19">
        <v>573.87404243208402</v>
      </c>
      <c r="G32" s="14" t="s">
        <v>159</v>
      </c>
      <c r="H32" s="19">
        <v>462.22865489717299</v>
      </c>
      <c r="I32" s="14" t="s">
        <v>159</v>
      </c>
      <c r="J32" s="19">
        <v>424.18279684799103</v>
      </c>
      <c r="K32" s="14" t="s">
        <v>159</v>
      </c>
      <c r="L32" s="19">
        <v>248.58043574018799</v>
      </c>
      <c r="M32" s="14" t="s">
        <v>159</v>
      </c>
      <c r="N32" s="19">
        <v>431.14948428133403</v>
      </c>
      <c r="O32" s="14" t="s">
        <v>178</v>
      </c>
      <c r="P32" s="19">
        <v>244.08718885886699</v>
      </c>
      <c r="Q32" s="14" t="s">
        <v>159</v>
      </c>
      <c r="R32" s="19">
        <v>438.57224451820002</v>
      </c>
      <c r="S32" s="14" t="s">
        <v>178</v>
      </c>
    </row>
    <row r="34" spans="1:2" x14ac:dyDescent="0.2">
      <c r="A34" s="16" t="s">
        <v>202</v>
      </c>
      <c r="B34" s="16" t="s">
        <v>231</v>
      </c>
    </row>
    <row r="37" spans="1:2" x14ac:dyDescent="0.2">
      <c r="B37" s="16" t="s">
        <v>322</v>
      </c>
    </row>
    <row r="38" spans="1:2" x14ac:dyDescent="0.2">
      <c r="B38" s="16" t="s">
        <v>208</v>
      </c>
    </row>
    <row r="41" spans="1:2" x14ac:dyDescent="0.2">
      <c r="A41" s="17" t="str">
        <f>HYPERLINK("#'TOTAL 12'!A2", "&lt;&lt;&lt; Previous table")</f>
        <v>&lt;&lt;&lt; Previous table</v>
      </c>
    </row>
    <row r="42" spans="1:2" x14ac:dyDescent="0.2">
      <c r="A42" s="17" t="str">
        <f>HYPERLINK("#'TOTAL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HYPERLINK("#'INDEX'!B138", "Link to index")</f>
        <v>Link to index</v>
      </c>
    </row>
    <row r="2" spans="1:19" ht="15.75" customHeight="1" x14ac:dyDescent="0.2">
      <c r="A2" s="25" t="s">
        <v>493</v>
      </c>
      <c r="B2" s="24"/>
      <c r="C2" s="24"/>
      <c r="D2" s="24"/>
      <c r="E2" s="24"/>
      <c r="F2" s="24"/>
      <c r="G2" s="24"/>
      <c r="H2" s="24"/>
      <c r="I2" s="24"/>
      <c r="J2" s="24"/>
      <c r="K2" s="24"/>
      <c r="L2" s="24"/>
      <c r="M2" s="24"/>
      <c r="N2" s="24"/>
      <c r="O2" s="24"/>
      <c r="P2" s="24"/>
      <c r="Q2" s="24"/>
      <c r="R2" s="24"/>
      <c r="S2" s="24"/>
    </row>
    <row r="3" spans="1:19" ht="15.75" customHeight="1" x14ac:dyDescent="0.2">
      <c r="A3" s="25" t="s">
        <v>156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327.55789154903403</v>
      </c>
      <c r="C7" s="10" t="s">
        <v>178</v>
      </c>
      <c r="D7" s="18">
        <v>282.09542505388799</v>
      </c>
      <c r="E7" s="10" t="s">
        <v>178</v>
      </c>
      <c r="F7" s="18">
        <v>421.18803448649601</v>
      </c>
      <c r="G7" s="10" t="s">
        <v>178</v>
      </c>
      <c r="H7" s="18">
        <v>417.16650879619999</v>
      </c>
      <c r="I7" s="10" t="s">
        <v>178</v>
      </c>
      <c r="J7" s="18">
        <v>358.57386944402401</v>
      </c>
      <c r="K7" s="10" t="s">
        <v>178</v>
      </c>
      <c r="L7" s="18">
        <v>353.16230796793798</v>
      </c>
      <c r="M7" s="10" t="s">
        <v>159</v>
      </c>
      <c r="N7" s="18">
        <v>334.30492893483699</v>
      </c>
      <c r="O7" s="10" t="s">
        <v>178</v>
      </c>
      <c r="P7" s="18">
        <v>318.27864794275899</v>
      </c>
      <c r="Q7" s="10" t="s">
        <v>159</v>
      </c>
      <c r="R7" s="18">
        <v>333.07217208859299</v>
      </c>
      <c r="S7" s="10" t="s">
        <v>178</v>
      </c>
    </row>
    <row r="8" spans="1:19" x14ac:dyDescent="0.2">
      <c r="A8" s="12" t="s">
        <v>171</v>
      </c>
      <c r="B8" s="18">
        <v>344.27921302000198</v>
      </c>
      <c r="C8" s="10" t="s">
        <v>178</v>
      </c>
      <c r="D8" s="18">
        <v>587.58654160206299</v>
      </c>
      <c r="E8" s="10" t="s">
        <v>159</v>
      </c>
      <c r="F8" s="18">
        <v>450.75096104295199</v>
      </c>
      <c r="G8" s="10" t="s">
        <v>178</v>
      </c>
      <c r="H8" s="18">
        <v>471.02659631379299</v>
      </c>
      <c r="I8" s="10" t="s">
        <v>178</v>
      </c>
      <c r="J8" s="18">
        <v>404.00216743649099</v>
      </c>
      <c r="K8" s="10" t="s">
        <v>178</v>
      </c>
      <c r="L8" s="18">
        <v>372.43636084865898</v>
      </c>
      <c r="M8" s="10" t="s">
        <v>159</v>
      </c>
      <c r="N8" s="18">
        <v>324.20257017552098</v>
      </c>
      <c r="O8" s="10" t="s">
        <v>178</v>
      </c>
      <c r="P8" s="18">
        <v>297.74192213843298</v>
      </c>
      <c r="Q8" s="10" t="s">
        <v>159</v>
      </c>
      <c r="R8" s="18">
        <v>446.91753859569201</v>
      </c>
      <c r="S8" s="10" t="s">
        <v>178</v>
      </c>
    </row>
    <row r="9" spans="1:19" x14ac:dyDescent="0.2">
      <c r="A9" s="12" t="s">
        <v>172</v>
      </c>
      <c r="B9" s="18">
        <v>389.464304305035</v>
      </c>
      <c r="C9" s="10" t="s">
        <v>178</v>
      </c>
      <c r="D9" s="18">
        <v>606.21841533097404</v>
      </c>
      <c r="E9" s="10" t="s">
        <v>159</v>
      </c>
      <c r="F9" s="18">
        <v>513.82313884926498</v>
      </c>
      <c r="G9" s="10" t="s">
        <v>178</v>
      </c>
      <c r="H9" s="18">
        <v>474.42913591025001</v>
      </c>
      <c r="I9" s="10" t="s">
        <v>178</v>
      </c>
      <c r="J9" s="18">
        <v>424.87096029237699</v>
      </c>
      <c r="K9" s="10" t="s">
        <v>178</v>
      </c>
      <c r="L9" s="18">
        <v>396.45050195248899</v>
      </c>
      <c r="M9" s="10" t="s">
        <v>159</v>
      </c>
      <c r="N9" s="18">
        <v>313.82135519213301</v>
      </c>
      <c r="O9" s="10" t="s">
        <v>178</v>
      </c>
      <c r="P9" s="18">
        <v>286.42156267134601</v>
      </c>
      <c r="Q9" s="10" t="s">
        <v>159</v>
      </c>
      <c r="R9" s="18">
        <v>453.82449602081198</v>
      </c>
      <c r="S9" s="10" t="s">
        <v>178</v>
      </c>
    </row>
    <row r="10" spans="1:19" x14ac:dyDescent="0.2">
      <c r="A10" s="12" t="s">
        <v>173</v>
      </c>
      <c r="B10" s="18">
        <v>257.94619045193002</v>
      </c>
      <c r="C10" s="10" t="s">
        <v>178</v>
      </c>
      <c r="D10" s="18">
        <v>423.56162760134902</v>
      </c>
      <c r="E10" s="10" t="s">
        <v>159</v>
      </c>
      <c r="F10" s="18">
        <v>393.615200273879</v>
      </c>
      <c r="G10" s="10" t="s">
        <v>178</v>
      </c>
      <c r="H10" s="18">
        <v>350.37464175733402</v>
      </c>
      <c r="I10" s="10" t="s">
        <v>178</v>
      </c>
      <c r="J10" s="18">
        <v>341.92108847545597</v>
      </c>
      <c r="K10" s="10" t="s">
        <v>178</v>
      </c>
      <c r="L10" s="18">
        <v>328.17330303997602</v>
      </c>
      <c r="M10" s="10" t="s">
        <v>178</v>
      </c>
      <c r="N10" s="18">
        <v>236.12659499187299</v>
      </c>
      <c r="O10" s="10" t="s">
        <v>178</v>
      </c>
      <c r="P10" s="18">
        <v>278.15861071600102</v>
      </c>
      <c r="Q10" s="10" t="s">
        <v>159</v>
      </c>
      <c r="R10" s="18">
        <v>337.31204645050502</v>
      </c>
      <c r="S10" s="10" t="s">
        <v>178</v>
      </c>
    </row>
    <row r="11" spans="1:19" x14ac:dyDescent="0.2">
      <c r="A11" s="12" t="s">
        <v>174</v>
      </c>
      <c r="B11" s="18">
        <v>231.21215296399799</v>
      </c>
      <c r="C11" s="10" t="s">
        <v>178</v>
      </c>
      <c r="D11" s="18">
        <v>423.84480421313901</v>
      </c>
      <c r="E11" s="10" t="s">
        <v>178</v>
      </c>
      <c r="F11" s="18">
        <v>408.68462554628798</v>
      </c>
      <c r="G11" s="10" t="s">
        <v>178</v>
      </c>
      <c r="H11" s="18">
        <v>363.378157803352</v>
      </c>
      <c r="I11" s="10" t="s">
        <v>178</v>
      </c>
      <c r="J11" s="18">
        <v>344.31525590160101</v>
      </c>
      <c r="K11" s="10" t="s">
        <v>178</v>
      </c>
      <c r="L11" s="18">
        <v>312.92645190837698</v>
      </c>
      <c r="M11" s="10" t="s">
        <v>178</v>
      </c>
      <c r="N11" s="18">
        <v>222.474324149663</v>
      </c>
      <c r="O11" s="10" t="s">
        <v>178</v>
      </c>
      <c r="P11" s="18">
        <v>271.21815212025899</v>
      </c>
      <c r="Q11" s="10" t="s">
        <v>159</v>
      </c>
      <c r="R11" s="18">
        <v>335.19906010412001</v>
      </c>
      <c r="S11" s="10" t="s">
        <v>178</v>
      </c>
    </row>
    <row r="12" spans="1:19" x14ac:dyDescent="0.2">
      <c r="A12" s="12" t="s">
        <v>175</v>
      </c>
      <c r="B12" s="18">
        <v>327.78817554997403</v>
      </c>
      <c r="C12" s="10" t="s">
        <v>178</v>
      </c>
      <c r="D12" s="18">
        <v>426.41531202103999</v>
      </c>
      <c r="E12" s="10" t="s">
        <v>159</v>
      </c>
      <c r="F12" s="18">
        <v>425.04589146932699</v>
      </c>
      <c r="G12" s="10" t="s">
        <v>178</v>
      </c>
      <c r="H12" s="18">
        <v>384.46121908662798</v>
      </c>
      <c r="I12" s="10" t="s">
        <v>178</v>
      </c>
      <c r="J12" s="18">
        <v>389.92400428879398</v>
      </c>
      <c r="K12" s="10" t="s">
        <v>178</v>
      </c>
      <c r="L12" s="18">
        <v>331.56564782740702</v>
      </c>
      <c r="M12" s="10" t="s">
        <v>178</v>
      </c>
      <c r="N12" s="18">
        <v>227.80853593074499</v>
      </c>
      <c r="O12" s="10" t="s">
        <v>178</v>
      </c>
      <c r="P12" s="18">
        <v>267.268543176153</v>
      </c>
      <c r="Q12" s="10" t="s">
        <v>159</v>
      </c>
      <c r="R12" s="18">
        <v>346.655692617272</v>
      </c>
      <c r="S12" s="10" t="s">
        <v>178</v>
      </c>
    </row>
    <row r="13" spans="1:19" x14ac:dyDescent="0.2">
      <c r="A13" s="12" t="s">
        <v>179</v>
      </c>
      <c r="B13" s="18">
        <v>370.004717085327</v>
      </c>
      <c r="C13" s="10" t="s">
        <v>178</v>
      </c>
      <c r="D13" s="18">
        <v>431.49539704433198</v>
      </c>
      <c r="E13" s="10" t="s">
        <v>159</v>
      </c>
      <c r="F13" s="18">
        <v>444.22405978947501</v>
      </c>
      <c r="G13" s="10" t="s">
        <v>178</v>
      </c>
      <c r="H13" s="18">
        <v>417.24446421113402</v>
      </c>
      <c r="I13" s="10" t="s">
        <v>178</v>
      </c>
      <c r="J13" s="18">
        <v>430.593607806509</v>
      </c>
      <c r="K13" s="10" t="s">
        <v>178</v>
      </c>
      <c r="L13" s="18">
        <v>346.33289504346601</v>
      </c>
      <c r="M13" s="10" t="s">
        <v>178</v>
      </c>
      <c r="N13" s="18">
        <v>225.77274315546899</v>
      </c>
      <c r="O13" s="10" t="s">
        <v>178</v>
      </c>
      <c r="P13" s="18">
        <v>276.88345617474903</v>
      </c>
      <c r="Q13" s="10" t="s">
        <v>159</v>
      </c>
      <c r="R13" s="18">
        <v>359.28953495351197</v>
      </c>
      <c r="S13" s="10" t="s">
        <v>178</v>
      </c>
    </row>
    <row r="14" spans="1:19" x14ac:dyDescent="0.2">
      <c r="A14" s="12" t="s">
        <v>180</v>
      </c>
      <c r="B14" s="18">
        <v>356.05025775208998</v>
      </c>
      <c r="C14" s="10" t="s">
        <v>178</v>
      </c>
      <c r="D14" s="18">
        <v>458.93592828781601</v>
      </c>
      <c r="E14" s="10" t="s">
        <v>159</v>
      </c>
      <c r="F14" s="18">
        <v>508.41198044009798</v>
      </c>
      <c r="G14" s="10" t="s">
        <v>178</v>
      </c>
      <c r="H14" s="18">
        <v>441.09118537501598</v>
      </c>
      <c r="I14" s="10" t="s">
        <v>178</v>
      </c>
      <c r="J14" s="18">
        <v>436.05609013242503</v>
      </c>
      <c r="K14" s="10" t="s">
        <v>178</v>
      </c>
      <c r="L14" s="18">
        <v>344.31120164323403</v>
      </c>
      <c r="M14" s="10" t="s">
        <v>178</v>
      </c>
      <c r="N14" s="18">
        <v>223.205384392589</v>
      </c>
      <c r="O14" s="10" t="s">
        <v>178</v>
      </c>
      <c r="P14" s="18">
        <v>284.25409693644502</v>
      </c>
      <c r="Q14" s="10" t="s">
        <v>159</v>
      </c>
      <c r="R14" s="18">
        <v>373.723193936109</v>
      </c>
      <c r="S14" s="10" t="s">
        <v>178</v>
      </c>
    </row>
    <row r="15" spans="1:19" x14ac:dyDescent="0.2">
      <c r="A15" s="12" t="s">
        <v>181</v>
      </c>
      <c r="B15" s="18">
        <v>321.77205377945398</v>
      </c>
      <c r="C15" s="10" t="s">
        <v>178</v>
      </c>
      <c r="D15" s="18">
        <v>469.09191761058202</v>
      </c>
      <c r="E15" s="10" t="s">
        <v>159</v>
      </c>
      <c r="F15" s="18">
        <v>584.67612947852695</v>
      </c>
      <c r="G15" s="10" t="s">
        <v>178</v>
      </c>
      <c r="H15" s="18">
        <v>438.59076387537198</v>
      </c>
      <c r="I15" s="10" t="s">
        <v>178</v>
      </c>
      <c r="J15" s="18">
        <v>416.95376705488297</v>
      </c>
      <c r="K15" s="10" t="s">
        <v>178</v>
      </c>
      <c r="L15" s="18">
        <v>316.42630636872002</v>
      </c>
      <c r="M15" s="10" t="s">
        <v>178</v>
      </c>
      <c r="N15" s="18">
        <v>544.64339493970294</v>
      </c>
      <c r="O15" s="10" t="s">
        <v>178</v>
      </c>
      <c r="P15" s="18">
        <v>286.78027334367999</v>
      </c>
      <c r="Q15" s="10" t="s">
        <v>159</v>
      </c>
      <c r="R15" s="18">
        <v>454.860082705644</v>
      </c>
      <c r="S15" s="10" t="s">
        <v>178</v>
      </c>
    </row>
    <row r="16" spans="1:19" x14ac:dyDescent="0.2">
      <c r="A16" s="12" t="s">
        <v>182</v>
      </c>
      <c r="B16" s="18">
        <v>314.057784764681</v>
      </c>
      <c r="C16" s="10" t="s">
        <v>178</v>
      </c>
      <c r="D16" s="18">
        <v>485.306716277622</v>
      </c>
      <c r="E16" s="10" t="s">
        <v>159</v>
      </c>
      <c r="F16" s="18">
        <v>636.311453780227</v>
      </c>
      <c r="G16" s="10" t="s">
        <v>178</v>
      </c>
      <c r="H16" s="18">
        <v>403.50730497003502</v>
      </c>
      <c r="I16" s="10" t="s">
        <v>178</v>
      </c>
      <c r="J16" s="18">
        <v>427.90351286431002</v>
      </c>
      <c r="K16" s="10" t="s">
        <v>178</v>
      </c>
      <c r="L16" s="18">
        <v>330.231401264721</v>
      </c>
      <c r="M16" s="10" t="s">
        <v>178</v>
      </c>
      <c r="N16" s="18">
        <v>536.78149404759097</v>
      </c>
      <c r="O16" s="10" t="s">
        <v>178</v>
      </c>
      <c r="P16" s="18">
        <v>312.169848211888</v>
      </c>
      <c r="Q16" s="10" t="s">
        <v>159</v>
      </c>
      <c r="R16" s="18">
        <v>455.38773174697599</v>
      </c>
      <c r="S16" s="10" t="s">
        <v>178</v>
      </c>
    </row>
    <row r="17" spans="1:19" x14ac:dyDescent="0.2">
      <c r="A17" s="12" t="s">
        <v>183</v>
      </c>
      <c r="B17" s="18">
        <v>325.59966659006102</v>
      </c>
      <c r="C17" s="10" t="s">
        <v>178</v>
      </c>
      <c r="D17" s="18">
        <v>427.92114624230999</v>
      </c>
      <c r="E17" s="10" t="s">
        <v>159</v>
      </c>
      <c r="F17" s="18">
        <v>672.19744444081402</v>
      </c>
      <c r="G17" s="10" t="s">
        <v>178</v>
      </c>
      <c r="H17" s="18">
        <v>409.314320078187</v>
      </c>
      <c r="I17" s="10" t="s">
        <v>178</v>
      </c>
      <c r="J17" s="18">
        <v>383.36468410607102</v>
      </c>
      <c r="K17" s="10" t="s">
        <v>178</v>
      </c>
      <c r="L17" s="18">
        <v>333.56884977110798</v>
      </c>
      <c r="M17" s="10" t="s">
        <v>178</v>
      </c>
      <c r="N17" s="18">
        <v>523.87271611988297</v>
      </c>
      <c r="O17" s="10" t="s">
        <v>178</v>
      </c>
      <c r="P17" s="18">
        <v>287.95648052639302</v>
      </c>
      <c r="Q17" s="10" t="s">
        <v>159</v>
      </c>
      <c r="R17" s="18">
        <v>429.07228653445299</v>
      </c>
      <c r="S17" s="10" t="s">
        <v>178</v>
      </c>
    </row>
    <row r="18" spans="1:19" x14ac:dyDescent="0.2">
      <c r="A18" s="12" t="s">
        <v>185</v>
      </c>
      <c r="B18" s="18">
        <v>292.08947056572202</v>
      </c>
      <c r="C18" s="10" t="s">
        <v>178</v>
      </c>
      <c r="D18" s="18">
        <v>439.59971150444198</v>
      </c>
      <c r="E18" s="10" t="s">
        <v>159</v>
      </c>
      <c r="F18" s="18">
        <v>645.34644212870705</v>
      </c>
      <c r="G18" s="10" t="s">
        <v>178</v>
      </c>
      <c r="H18" s="18">
        <v>406.671419808694</v>
      </c>
      <c r="I18" s="10" t="s">
        <v>178</v>
      </c>
      <c r="J18" s="18">
        <v>365.97473127065302</v>
      </c>
      <c r="K18" s="10" t="s">
        <v>178</v>
      </c>
      <c r="L18" s="18">
        <v>331.60694793067103</v>
      </c>
      <c r="M18" s="10" t="s">
        <v>178</v>
      </c>
      <c r="N18" s="18">
        <v>518.45332590532303</v>
      </c>
      <c r="O18" s="10" t="s">
        <v>178</v>
      </c>
      <c r="P18" s="18">
        <v>301.23932225355901</v>
      </c>
      <c r="Q18" s="10" t="s">
        <v>159</v>
      </c>
      <c r="R18" s="18">
        <v>430.12093719691597</v>
      </c>
      <c r="S18" s="10" t="s">
        <v>178</v>
      </c>
    </row>
    <row r="19" spans="1:19" x14ac:dyDescent="0.2">
      <c r="A19" s="12" t="s">
        <v>186</v>
      </c>
      <c r="B19" s="18">
        <v>300.01654689600798</v>
      </c>
      <c r="C19" s="10" t="s">
        <v>178</v>
      </c>
      <c r="D19" s="18">
        <v>360.74221347563503</v>
      </c>
      <c r="E19" s="10" t="s">
        <v>178</v>
      </c>
      <c r="F19" s="18">
        <v>507.768589654376</v>
      </c>
      <c r="G19" s="10" t="s">
        <v>178</v>
      </c>
      <c r="H19" s="18">
        <v>386.28138290647797</v>
      </c>
      <c r="I19" s="10" t="s">
        <v>178</v>
      </c>
      <c r="J19" s="18">
        <v>340.86867305523202</v>
      </c>
      <c r="K19" s="10" t="s">
        <v>178</v>
      </c>
      <c r="L19" s="18">
        <v>319.26759658693101</v>
      </c>
      <c r="M19" s="10" t="s">
        <v>178</v>
      </c>
      <c r="N19" s="18">
        <v>488.59060815356997</v>
      </c>
      <c r="O19" s="10" t="s">
        <v>178</v>
      </c>
      <c r="P19" s="18">
        <v>287.25760627165801</v>
      </c>
      <c r="Q19" s="10" t="s">
        <v>159</v>
      </c>
      <c r="R19" s="18">
        <v>388.10758998379799</v>
      </c>
      <c r="S19" s="10" t="s">
        <v>178</v>
      </c>
    </row>
    <row r="20" spans="1:19" x14ac:dyDescent="0.2">
      <c r="A20" s="12" t="s">
        <v>187</v>
      </c>
      <c r="B20" s="18">
        <v>251.89351484009299</v>
      </c>
      <c r="C20" s="10" t="s">
        <v>178</v>
      </c>
      <c r="D20" s="18">
        <v>424.20710698426598</v>
      </c>
      <c r="E20" s="10" t="s">
        <v>159</v>
      </c>
      <c r="F20" s="18">
        <v>400.05321099912697</v>
      </c>
      <c r="G20" s="10" t="s">
        <v>178</v>
      </c>
      <c r="H20" s="18">
        <v>377.78494478619001</v>
      </c>
      <c r="I20" s="10" t="s">
        <v>178</v>
      </c>
      <c r="J20" s="18">
        <v>330.769924941819</v>
      </c>
      <c r="K20" s="10" t="s">
        <v>178</v>
      </c>
      <c r="L20" s="18">
        <v>286.43987632321</v>
      </c>
      <c r="M20" s="10" t="s">
        <v>178</v>
      </c>
      <c r="N20" s="18">
        <v>472.19623566275499</v>
      </c>
      <c r="O20" s="10" t="s">
        <v>178</v>
      </c>
      <c r="P20" s="18">
        <v>273.98315198929402</v>
      </c>
      <c r="Q20" s="10" t="s">
        <v>159</v>
      </c>
      <c r="R20" s="18">
        <v>398.08862284511503</v>
      </c>
      <c r="S20" s="10" t="s">
        <v>178</v>
      </c>
    </row>
    <row r="21" spans="1:19" x14ac:dyDescent="0.2">
      <c r="A21" s="12" t="s">
        <v>188</v>
      </c>
      <c r="B21" s="18">
        <v>240.013825811966</v>
      </c>
      <c r="C21" s="10" t="s">
        <v>178</v>
      </c>
      <c r="D21" s="18">
        <v>419.36649380788799</v>
      </c>
      <c r="E21" s="10" t="s">
        <v>159</v>
      </c>
      <c r="F21" s="18">
        <v>407.85193599037302</v>
      </c>
      <c r="G21" s="10" t="s">
        <v>178</v>
      </c>
      <c r="H21" s="18">
        <v>383.39353161898998</v>
      </c>
      <c r="I21" s="10" t="s">
        <v>178</v>
      </c>
      <c r="J21" s="18">
        <v>320.52908006192098</v>
      </c>
      <c r="K21" s="10" t="s">
        <v>178</v>
      </c>
      <c r="L21" s="18">
        <v>278.02974806397498</v>
      </c>
      <c r="M21" s="10" t="s">
        <v>178</v>
      </c>
      <c r="N21" s="18">
        <v>477.53652351917901</v>
      </c>
      <c r="O21" s="10" t="s">
        <v>178</v>
      </c>
      <c r="P21" s="18">
        <v>286.314796926508</v>
      </c>
      <c r="Q21" s="10" t="s">
        <v>159</v>
      </c>
      <c r="R21" s="18">
        <v>399.05156560828999</v>
      </c>
      <c r="S21" s="10" t="s">
        <v>178</v>
      </c>
    </row>
    <row r="22" spans="1:19" x14ac:dyDescent="0.2">
      <c r="A22" s="12" t="s">
        <v>189</v>
      </c>
      <c r="B22" s="18">
        <v>246.024465553212</v>
      </c>
      <c r="C22" s="10" t="s">
        <v>178</v>
      </c>
      <c r="D22" s="18">
        <v>419.16790298570299</v>
      </c>
      <c r="E22" s="10" t="s">
        <v>159</v>
      </c>
      <c r="F22" s="18">
        <v>387.951173074206</v>
      </c>
      <c r="G22" s="10" t="s">
        <v>178</v>
      </c>
      <c r="H22" s="18">
        <v>380.51962582499601</v>
      </c>
      <c r="I22" s="10" t="s">
        <v>178</v>
      </c>
      <c r="J22" s="18">
        <v>302.79674152986598</v>
      </c>
      <c r="K22" s="10" t="s">
        <v>178</v>
      </c>
      <c r="L22" s="18">
        <v>266.17386695344601</v>
      </c>
      <c r="M22" s="10" t="s">
        <v>178</v>
      </c>
      <c r="N22" s="18">
        <v>436.84272012879001</v>
      </c>
      <c r="O22" s="10" t="s">
        <v>178</v>
      </c>
      <c r="P22" s="18">
        <v>286.48405061655399</v>
      </c>
      <c r="Q22" s="10" t="s">
        <v>159</v>
      </c>
      <c r="R22" s="18">
        <v>386.526573129638</v>
      </c>
      <c r="S22" s="10" t="s">
        <v>178</v>
      </c>
    </row>
    <row r="23" spans="1:19" x14ac:dyDescent="0.2">
      <c r="A23" s="12" t="s">
        <v>190</v>
      </c>
      <c r="B23" s="18">
        <v>228.281715493327</v>
      </c>
      <c r="C23" s="10" t="s">
        <v>178</v>
      </c>
      <c r="D23" s="18">
        <v>409.24684748964199</v>
      </c>
      <c r="E23" s="10" t="s">
        <v>159</v>
      </c>
      <c r="F23" s="18">
        <v>404.17315957478502</v>
      </c>
      <c r="G23" s="10" t="s">
        <v>178</v>
      </c>
      <c r="H23" s="18">
        <v>365.96505654023701</v>
      </c>
      <c r="I23" s="10" t="s">
        <v>178</v>
      </c>
      <c r="J23" s="18">
        <v>361.97516065862902</v>
      </c>
      <c r="K23" s="10" t="s">
        <v>178</v>
      </c>
      <c r="L23" s="18">
        <v>258.51258284688998</v>
      </c>
      <c r="M23" s="10" t="s">
        <v>178</v>
      </c>
      <c r="N23" s="18">
        <v>415.65609064856898</v>
      </c>
      <c r="O23" s="10" t="s">
        <v>178</v>
      </c>
      <c r="P23" s="18">
        <v>287.03058335446599</v>
      </c>
      <c r="Q23" s="10" t="s">
        <v>159</v>
      </c>
      <c r="R23" s="18">
        <v>379.302215993159</v>
      </c>
      <c r="S23" s="10" t="s">
        <v>178</v>
      </c>
    </row>
    <row r="24" spans="1:19" x14ac:dyDescent="0.2">
      <c r="A24" s="12" t="s">
        <v>191</v>
      </c>
      <c r="B24" s="18">
        <v>200.433244358026</v>
      </c>
      <c r="C24" s="10" t="s">
        <v>178</v>
      </c>
      <c r="D24" s="18">
        <v>434.70577813445999</v>
      </c>
      <c r="E24" s="10" t="s">
        <v>159</v>
      </c>
      <c r="F24" s="18">
        <v>464.230562283376</v>
      </c>
      <c r="G24" s="10" t="s">
        <v>178</v>
      </c>
      <c r="H24" s="18">
        <v>367.30848037883999</v>
      </c>
      <c r="I24" s="10" t="s">
        <v>178</v>
      </c>
      <c r="J24" s="18">
        <v>352.343023477325</v>
      </c>
      <c r="K24" s="10" t="s">
        <v>178</v>
      </c>
      <c r="L24" s="18">
        <v>255.73966687019399</v>
      </c>
      <c r="M24" s="10" t="s">
        <v>178</v>
      </c>
      <c r="N24" s="18">
        <v>426.96234645829702</v>
      </c>
      <c r="O24" s="10" t="s">
        <v>178</v>
      </c>
      <c r="P24" s="18">
        <v>275.44126124006198</v>
      </c>
      <c r="Q24" s="10" t="s">
        <v>159</v>
      </c>
      <c r="R24" s="18">
        <v>388.871496535495</v>
      </c>
      <c r="S24" s="10" t="s">
        <v>178</v>
      </c>
    </row>
    <row r="25" spans="1:19" x14ac:dyDescent="0.2">
      <c r="A25" s="12" t="s">
        <v>193</v>
      </c>
      <c r="B25" s="18">
        <v>195.379356332264</v>
      </c>
      <c r="C25" s="10" t="s">
        <v>178</v>
      </c>
      <c r="D25" s="18">
        <v>451.15911218020102</v>
      </c>
      <c r="E25" s="10" t="s">
        <v>159</v>
      </c>
      <c r="F25" s="18">
        <v>557.74763630092002</v>
      </c>
      <c r="G25" s="10" t="s">
        <v>178</v>
      </c>
      <c r="H25" s="18">
        <v>375.75208642733497</v>
      </c>
      <c r="I25" s="10" t="s">
        <v>178</v>
      </c>
      <c r="J25" s="18">
        <v>344.16913213434702</v>
      </c>
      <c r="K25" s="10" t="s">
        <v>178</v>
      </c>
      <c r="L25" s="18">
        <v>255.719970536895</v>
      </c>
      <c r="M25" s="10" t="s">
        <v>178</v>
      </c>
      <c r="N25" s="18">
        <v>428.352871493473</v>
      </c>
      <c r="O25" s="10" t="s">
        <v>178</v>
      </c>
      <c r="P25" s="18">
        <v>240.54961209176699</v>
      </c>
      <c r="Q25" s="10" t="s">
        <v>159</v>
      </c>
      <c r="R25" s="18">
        <v>392.93480325725</v>
      </c>
      <c r="S25" s="10" t="s">
        <v>178</v>
      </c>
    </row>
    <row r="26" spans="1:19" x14ac:dyDescent="0.2">
      <c r="A26" s="12" t="s">
        <v>194</v>
      </c>
      <c r="B26" s="18">
        <v>186.27140402281299</v>
      </c>
      <c r="C26" s="10" t="s">
        <v>178</v>
      </c>
      <c r="D26" s="18">
        <v>439.10724180423301</v>
      </c>
      <c r="E26" s="10" t="s">
        <v>159</v>
      </c>
      <c r="F26" s="18">
        <v>535.99618952387698</v>
      </c>
      <c r="G26" s="10" t="s">
        <v>178</v>
      </c>
      <c r="H26" s="18">
        <v>362.61094281985498</v>
      </c>
      <c r="I26" s="10" t="s">
        <v>178</v>
      </c>
      <c r="J26" s="18">
        <v>314.936366821013</v>
      </c>
      <c r="K26" s="10" t="s">
        <v>178</v>
      </c>
      <c r="L26" s="18">
        <v>231.353038306191</v>
      </c>
      <c r="M26" s="10" t="s">
        <v>178</v>
      </c>
      <c r="N26" s="18">
        <v>400.341437154289</v>
      </c>
      <c r="O26" s="10" t="s">
        <v>178</v>
      </c>
      <c r="P26" s="18">
        <v>221.969533640283</v>
      </c>
      <c r="Q26" s="10" t="s">
        <v>159</v>
      </c>
      <c r="R26" s="18">
        <v>374.50638991625902</v>
      </c>
      <c r="S26" s="10" t="s">
        <v>178</v>
      </c>
    </row>
    <row r="27" spans="1:19" x14ac:dyDescent="0.2">
      <c r="A27" s="12" t="s">
        <v>196</v>
      </c>
      <c r="B27" s="18">
        <v>174.78704870642599</v>
      </c>
      <c r="C27" s="10" t="s">
        <v>178</v>
      </c>
      <c r="D27" s="18">
        <v>442.935703655949</v>
      </c>
      <c r="E27" s="10" t="s">
        <v>159</v>
      </c>
      <c r="F27" s="18">
        <v>598.92130197768597</v>
      </c>
      <c r="G27" s="10" t="s">
        <v>318</v>
      </c>
      <c r="H27" s="18">
        <v>364.88827322934202</v>
      </c>
      <c r="I27" s="10" t="s">
        <v>178</v>
      </c>
      <c r="J27" s="18">
        <v>335.80998223275498</v>
      </c>
      <c r="K27" s="10" t="s">
        <v>159</v>
      </c>
      <c r="L27" s="18">
        <v>215.04257226718099</v>
      </c>
      <c r="M27" s="10" t="s">
        <v>178</v>
      </c>
      <c r="N27" s="18">
        <v>400.58456382637598</v>
      </c>
      <c r="O27" s="10" t="s">
        <v>178</v>
      </c>
      <c r="P27" s="18">
        <v>209.774184846982</v>
      </c>
      <c r="Q27" s="10" t="s">
        <v>159</v>
      </c>
      <c r="R27" s="18">
        <v>376.543592567666</v>
      </c>
      <c r="S27" s="10" t="s">
        <v>406</v>
      </c>
    </row>
    <row r="28" spans="1:19" x14ac:dyDescent="0.2">
      <c r="A28" s="12" t="s">
        <v>197</v>
      </c>
      <c r="B28" s="18">
        <v>177.20548899759601</v>
      </c>
      <c r="C28" s="10" t="s">
        <v>178</v>
      </c>
      <c r="D28" s="18">
        <v>457.65946474833601</v>
      </c>
      <c r="E28" s="10" t="s">
        <v>159</v>
      </c>
      <c r="F28" s="18">
        <v>601.92907688668095</v>
      </c>
      <c r="G28" s="10" t="s">
        <v>159</v>
      </c>
      <c r="H28" s="18">
        <v>376.45227228737099</v>
      </c>
      <c r="I28" s="10" t="s">
        <v>178</v>
      </c>
      <c r="J28" s="18">
        <v>339.82177910616701</v>
      </c>
      <c r="K28" s="10" t="s">
        <v>159</v>
      </c>
      <c r="L28" s="18">
        <v>224.11774603477099</v>
      </c>
      <c r="M28" s="10" t="s">
        <v>178</v>
      </c>
      <c r="N28" s="18">
        <v>412.82375533121302</v>
      </c>
      <c r="O28" s="10" t="s">
        <v>178</v>
      </c>
      <c r="P28" s="18">
        <v>217.416262989789</v>
      </c>
      <c r="Q28" s="10" t="s">
        <v>159</v>
      </c>
      <c r="R28" s="18">
        <v>387.96198845075401</v>
      </c>
      <c r="S28" s="10" t="s">
        <v>178</v>
      </c>
    </row>
    <row r="29" spans="1:19" x14ac:dyDescent="0.2">
      <c r="A29" s="12" t="s">
        <v>198</v>
      </c>
      <c r="B29" s="18">
        <v>183.88579720279199</v>
      </c>
      <c r="C29" s="10" t="s">
        <v>159</v>
      </c>
      <c r="D29" s="18">
        <v>400.47858298715101</v>
      </c>
      <c r="E29" s="10" t="s">
        <v>159</v>
      </c>
      <c r="F29" s="18">
        <v>461.766511248021</v>
      </c>
      <c r="G29" s="10" t="s">
        <v>159</v>
      </c>
      <c r="H29" s="18">
        <v>339.59530142571299</v>
      </c>
      <c r="I29" s="10" t="s">
        <v>159</v>
      </c>
      <c r="J29" s="18">
        <v>273.06761291035701</v>
      </c>
      <c r="K29" s="10" t="s">
        <v>159</v>
      </c>
      <c r="L29" s="18">
        <v>216.32228607159701</v>
      </c>
      <c r="M29" s="10" t="s">
        <v>178</v>
      </c>
      <c r="N29" s="18">
        <v>324.71920793075299</v>
      </c>
      <c r="O29" s="10" t="s">
        <v>178</v>
      </c>
      <c r="P29" s="18">
        <v>226.249848676022</v>
      </c>
      <c r="Q29" s="10" t="s">
        <v>159</v>
      </c>
      <c r="R29" s="18">
        <v>334.18932459047301</v>
      </c>
      <c r="S29" s="10" t="s">
        <v>178</v>
      </c>
    </row>
    <row r="30" spans="1:19" x14ac:dyDescent="0.2">
      <c r="A30" s="12" t="s">
        <v>199</v>
      </c>
      <c r="B30" s="18">
        <v>216.52142311229301</v>
      </c>
      <c r="C30" s="10" t="s">
        <v>159</v>
      </c>
      <c r="D30" s="18">
        <v>457.58900540767002</v>
      </c>
      <c r="E30" s="10" t="s">
        <v>159</v>
      </c>
      <c r="F30" s="18">
        <v>595.89435984763998</v>
      </c>
      <c r="G30" s="10" t="s">
        <v>159</v>
      </c>
      <c r="H30" s="18">
        <v>463.01630907318099</v>
      </c>
      <c r="I30" s="10" t="s">
        <v>159</v>
      </c>
      <c r="J30" s="18">
        <v>357.8675789518</v>
      </c>
      <c r="K30" s="10" t="s">
        <v>159</v>
      </c>
      <c r="L30" s="18">
        <v>268.64697923197002</v>
      </c>
      <c r="M30" s="10" t="s">
        <v>159</v>
      </c>
      <c r="N30" s="18">
        <v>276.52564889331501</v>
      </c>
      <c r="O30" s="10" t="s">
        <v>178</v>
      </c>
      <c r="P30" s="18">
        <v>255.80821076791699</v>
      </c>
      <c r="Q30" s="10" t="s">
        <v>159</v>
      </c>
      <c r="R30" s="18">
        <v>376.383569052273</v>
      </c>
      <c r="S30" s="10" t="s">
        <v>178</v>
      </c>
    </row>
    <row r="31" spans="1:19" x14ac:dyDescent="0.2">
      <c r="A31" s="12" t="s">
        <v>200</v>
      </c>
      <c r="B31" s="18">
        <v>217.167533572894</v>
      </c>
      <c r="C31" s="10" t="s">
        <v>159</v>
      </c>
      <c r="D31" s="18">
        <v>447.99618916114002</v>
      </c>
      <c r="E31" s="10" t="s">
        <v>159</v>
      </c>
      <c r="F31" s="18">
        <v>560.310562611568</v>
      </c>
      <c r="G31" s="10" t="s">
        <v>159</v>
      </c>
      <c r="H31" s="18">
        <v>438.14405021334602</v>
      </c>
      <c r="I31" s="10" t="s">
        <v>159</v>
      </c>
      <c r="J31" s="18">
        <v>394.466360209203</v>
      </c>
      <c r="K31" s="10" t="s">
        <v>159</v>
      </c>
      <c r="L31" s="18">
        <v>259.547472173497</v>
      </c>
      <c r="M31" s="10" t="s">
        <v>159</v>
      </c>
      <c r="N31" s="18">
        <v>382.234963023288</v>
      </c>
      <c r="O31" s="10" t="s">
        <v>178</v>
      </c>
      <c r="P31" s="18">
        <v>246.623995429676</v>
      </c>
      <c r="Q31" s="10" t="s">
        <v>159</v>
      </c>
      <c r="R31" s="18">
        <v>396.620800582404</v>
      </c>
      <c r="S31" s="10" t="s">
        <v>178</v>
      </c>
    </row>
    <row r="32" spans="1:19" x14ac:dyDescent="0.2">
      <c r="A32" s="15" t="s">
        <v>201</v>
      </c>
      <c r="B32" s="19">
        <v>234.306311686203</v>
      </c>
      <c r="C32" s="14" t="s">
        <v>159</v>
      </c>
      <c r="D32" s="19">
        <v>519.89503247217203</v>
      </c>
      <c r="E32" s="14" t="s">
        <v>159</v>
      </c>
      <c r="F32" s="19">
        <v>573.87404243208402</v>
      </c>
      <c r="G32" s="14" t="s">
        <v>159</v>
      </c>
      <c r="H32" s="19">
        <v>462.22865489717299</v>
      </c>
      <c r="I32" s="14" t="s">
        <v>159</v>
      </c>
      <c r="J32" s="19">
        <v>424.18279684799103</v>
      </c>
      <c r="K32" s="14" t="s">
        <v>159</v>
      </c>
      <c r="L32" s="19">
        <v>248.58043574018799</v>
      </c>
      <c r="M32" s="14" t="s">
        <v>159</v>
      </c>
      <c r="N32" s="19">
        <v>431.14948428133403</v>
      </c>
      <c r="O32" s="14" t="s">
        <v>178</v>
      </c>
      <c r="P32" s="19">
        <v>244.08718885886699</v>
      </c>
      <c r="Q32" s="14" t="s">
        <v>159</v>
      </c>
      <c r="R32" s="19">
        <v>438.57224451820002</v>
      </c>
      <c r="S32" s="14" t="s">
        <v>178</v>
      </c>
    </row>
    <row r="34" spans="1:2" x14ac:dyDescent="0.2">
      <c r="A34" s="16" t="s">
        <v>202</v>
      </c>
      <c r="B34" s="16" t="s">
        <v>231</v>
      </c>
    </row>
    <row r="37" spans="1:2" x14ac:dyDescent="0.2">
      <c r="B37" s="16" t="s">
        <v>322</v>
      </c>
    </row>
    <row r="38" spans="1:2" x14ac:dyDescent="0.2">
      <c r="B38" s="16" t="s">
        <v>208</v>
      </c>
    </row>
    <row r="41" spans="1:2" x14ac:dyDescent="0.2">
      <c r="A41" s="17" t="str">
        <f>HYPERLINK("#'TOTAL 13'!A2", "&lt;&lt;&lt; Previous table")</f>
        <v>&lt;&lt;&lt; Previous table</v>
      </c>
    </row>
    <row r="42" spans="1:2" x14ac:dyDescent="0.2">
      <c r="A42" s="17" t="str">
        <f>HYPERLINK("#'TOTAL 16'!A2",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S3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HYPERLINK("#'INDEX'!B139", "Link to index")</f>
        <v>Link to index</v>
      </c>
    </row>
    <row r="2" spans="1:19" ht="15.75" customHeight="1" x14ac:dyDescent="0.2">
      <c r="A2" s="25" t="s">
        <v>494</v>
      </c>
      <c r="B2" s="24"/>
      <c r="C2" s="24"/>
      <c r="D2" s="24"/>
      <c r="E2" s="24"/>
      <c r="F2" s="24"/>
      <c r="G2" s="24"/>
      <c r="H2" s="24"/>
      <c r="I2" s="24"/>
      <c r="J2" s="24"/>
      <c r="K2" s="24"/>
      <c r="L2" s="24"/>
      <c r="M2" s="24"/>
      <c r="N2" s="24"/>
      <c r="O2" s="24"/>
      <c r="P2" s="24"/>
      <c r="Q2" s="24"/>
      <c r="R2" s="24"/>
      <c r="S2" s="24"/>
    </row>
    <row r="3" spans="1:19" ht="15.75" customHeight="1" x14ac:dyDescent="0.2">
      <c r="A3" s="25" t="s">
        <v>495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496</v>
      </c>
      <c r="B6" s="26"/>
      <c r="C6" s="26"/>
      <c r="D6" s="26"/>
      <c r="E6" s="26"/>
      <c r="F6" s="26"/>
      <c r="G6" s="26"/>
      <c r="H6" s="26"/>
      <c r="I6" s="26"/>
      <c r="J6" s="26"/>
      <c r="K6" s="26"/>
      <c r="L6" s="26"/>
      <c r="M6" s="26"/>
      <c r="N6" s="26"/>
      <c r="O6" s="26"/>
      <c r="P6" s="26"/>
      <c r="Q6" s="26"/>
      <c r="R6" s="26"/>
      <c r="S6" s="26"/>
    </row>
    <row r="7" spans="1:19" x14ac:dyDescent="0.2">
      <c r="A7" s="12" t="s">
        <v>174</v>
      </c>
      <c r="B7" s="20">
        <v>4970</v>
      </c>
      <c r="C7" s="10" t="s">
        <v>159</v>
      </c>
      <c r="D7" s="20">
        <v>102958</v>
      </c>
      <c r="E7" s="10" t="s">
        <v>159</v>
      </c>
      <c r="F7" s="20">
        <v>1506</v>
      </c>
      <c r="G7" s="10" t="s">
        <v>159</v>
      </c>
      <c r="H7" s="20">
        <v>39761</v>
      </c>
      <c r="I7" s="10" t="s">
        <v>159</v>
      </c>
      <c r="J7" s="20">
        <v>15430</v>
      </c>
      <c r="K7" s="10" t="s">
        <v>159</v>
      </c>
      <c r="L7" s="20">
        <v>3194</v>
      </c>
      <c r="M7" s="10" t="s">
        <v>159</v>
      </c>
      <c r="N7" s="20">
        <v>29900</v>
      </c>
      <c r="O7" s="10" t="s">
        <v>159</v>
      </c>
      <c r="P7" s="20">
        <v>1283</v>
      </c>
      <c r="Q7" s="10" t="s">
        <v>159</v>
      </c>
      <c r="R7" s="20">
        <v>199002</v>
      </c>
      <c r="S7" s="10" t="s">
        <v>159</v>
      </c>
    </row>
    <row r="8" spans="1:19" x14ac:dyDescent="0.2">
      <c r="A8" s="12" t="s">
        <v>175</v>
      </c>
      <c r="B8" s="20">
        <v>5020</v>
      </c>
      <c r="C8" s="10" t="s">
        <v>159</v>
      </c>
      <c r="D8" s="20">
        <v>100969</v>
      </c>
      <c r="E8" s="10" t="s">
        <v>159</v>
      </c>
      <c r="F8" s="20">
        <v>1618</v>
      </c>
      <c r="G8" s="10" t="s">
        <v>159</v>
      </c>
      <c r="H8" s="20">
        <v>40920</v>
      </c>
      <c r="I8" s="10" t="s">
        <v>159</v>
      </c>
      <c r="J8" s="20">
        <v>15740</v>
      </c>
      <c r="K8" s="10" t="s">
        <v>159</v>
      </c>
      <c r="L8" s="20">
        <v>3409</v>
      </c>
      <c r="M8" s="10" t="s">
        <v>159</v>
      </c>
      <c r="N8" s="20">
        <v>29760</v>
      </c>
      <c r="O8" s="10" t="s">
        <v>159</v>
      </c>
      <c r="P8" s="20">
        <v>1286</v>
      </c>
      <c r="Q8" s="10" t="s">
        <v>159</v>
      </c>
      <c r="R8" s="20">
        <v>198722</v>
      </c>
      <c r="S8" s="10" t="s">
        <v>159</v>
      </c>
    </row>
    <row r="9" spans="1:19" x14ac:dyDescent="0.2">
      <c r="A9" s="12" t="s">
        <v>179</v>
      </c>
      <c r="B9" s="20">
        <v>5000</v>
      </c>
      <c r="C9" s="10" t="s">
        <v>159</v>
      </c>
      <c r="D9" s="20">
        <v>100656</v>
      </c>
      <c r="E9" s="10" t="s">
        <v>159</v>
      </c>
      <c r="F9" s="20">
        <v>1672</v>
      </c>
      <c r="G9" s="10" t="s">
        <v>159</v>
      </c>
      <c r="H9" s="20">
        <v>41824</v>
      </c>
      <c r="I9" s="10" t="s">
        <v>159</v>
      </c>
      <c r="J9" s="20">
        <v>15624</v>
      </c>
      <c r="K9" s="10" t="s">
        <v>159</v>
      </c>
      <c r="L9" s="20">
        <v>3447</v>
      </c>
      <c r="M9" s="10" t="s">
        <v>159</v>
      </c>
      <c r="N9" s="20">
        <v>29632</v>
      </c>
      <c r="O9" s="10" t="s">
        <v>159</v>
      </c>
      <c r="P9" s="20">
        <v>1300</v>
      </c>
      <c r="Q9" s="10" t="s">
        <v>159</v>
      </c>
      <c r="R9" s="20">
        <v>199155</v>
      </c>
      <c r="S9" s="10" t="s">
        <v>159</v>
      </c>
    </row>
    <row r="10" spans="1:19" x14ac:dyDescent="0.2">
      <c r="A10" s="12" t="s">
        <v>180</v>
      </c>
      <c r="B10" s="20">
        <v>5144</v>
      </c>
      <c r="C10" s="10" t="s">
        <v>159</v>
      </c>
      <c r="D10" s="20">
        <v>100233</v>
      </c>
      <c r="E10" s="10" t="s">
        <v>159</v>
      </c>
      <c r="F10" s="20">
        <v>1849</v>
      </c>
      <c r="G10" s="10" t="s">
        <v>159</v>
      </c>
      <c r="H10" s="20">
        <v>43590</v>
      </c>
      <c r="I10" s="10" t="s">
        <v>159</v>
      </c>
      <c r="J10" s="20">
        <v>15001</v>
      </c>
      <c r="K10" s="10" t="s">
        <v>159</v>
      </c>
      <c r="L10" s="20">
        <v>3566</v>
      </c>
      <c r="M10" s="10" t="s">
        <v>159</v>
      </c>
      <c r="N10" s="20">
        <v>29624</v>
      </c>
      <c r="O10" s="10" t="s">
        <v>159</v>
      </c>
      <c r="P10" s="20">
        <v>1500</v>
      </c>
      <c r="Q10" s="10" t="s">
        <v>159</v>
      </c>
      <c r="R10" s="20">
        <v>200507</v>
      </c>
      <c r="S10" s="10" t="s">
        <v>159</v>
      </c>
    </row>
    <row r="11" spans="1:19" x14ac:dyDescent="0.2">
      <c r="A11" s="12" t="s">
        <v>181</v>
      </c>
      <c r="B11" s="20">
        <v>5150</v>
      </c>
      <c r="C11" s="10" t="s">
        <v>159</v>
      </c>
      <c r="D11" s="20">
        <v>100034</v>
      </c>
      <c r="E11" s="10" t="s">
        <v>159</v>
      </c>
      <c r="F11" s="20">
        <v>1862</v>
      </c>
      <c r="G11" s="10" t="s">
        <v>159</v>
      </c>
      <c r="H11" s="20">
        <v>44181</v>
      </c>
      <c r="I11" s="10" t="s">
        <v>159</v>
      </c>
      <c r="J11" s="20">
        <v>13581</v>
      </c>
      <c r="K11" s="10" t="s">
        <v>159</v>
      </c>
      <c r="L11" s="20">
        <v>3680</v>
      </c>
      <c r="M11" s="10" t="s">
        <v>159</v>
      </c>
      <c r="N11" s="20">
        <v>29647</v>
      </c>
      <c r="O11" s="10" t="s">
        <v>159</v>
      </c>
      <c r="P11" s="20">
        <v>1500</v>
      </c>
      <c r="Q11" s="10" t="s">
        <v>159</v>
      </c>
      <c r="R11" s="20">
        <v>199635</v>
      </c>
      <c r="S11" s="10" t="s">
        <v>159</v>
      </c>
    </row>
    <row r="12" spans="1:19" x14ac:dyDescent="0.2">
      <c r="A12" s="12" t="s">
        <v>182</v>
      </c>
      <c r="B12" s="20">
        <v>5179</v>
      </c>
      <c r="C12" s="10" t="s">
        <v>159</v>
      </c>
      <c r="D12" s="20">
        <v>98872</v>
      </c>
      <c r="E12" s="10" t="s">
        <v>159</v>
      </c>
      <c r="F12" s="20">
        <v>1915</v>
      </c>
      <c r="G12" s="10" t="s">
        <v>159</v>
      </c>
      <c r="H12" s="20">
        <v>44978</v>
      </c>
      <c r="I12" s="10" t="s">
        <v>159</v>
      </c>
      <c r="J12" s="20">
        <v>13560</v>
      </c>
      <c r="K12" s="10" t="s">
        <v>159</v>
      </c>
      <c r="L12" s="20">
        <v>3665</v>
      </c>
      <c r="M12" s="10" t="s">
        <v>159</v>
      </c>
      <c r="N12" s="20">
        <v>29779</v>
      </c>
      <c r="O12" s="10" t="s">
        <v>159</v>
      </c>
      <c r="P12" s="20">
        <v>1750</v>
      </c>
      <c r="Q12" s="10" t="s">
        <v>159</v>
      </c>
      <c r="R12" s="20">
        <v>199698</v>
      </c>
      <c r="S12" s="10" t="s">
        <v>159</v>
      </c>
    </row>
    <row r="13" spans="1:19" x14ac:dyDescent="0.2">
      <c r="A13" s="12" t="s">
        <v>183</v>
      </c>
      <c r="B13" s="20">
        <v>5159</v>
      </c>
      <c r="C13" s="10" t="s">
        <v>159</v>
      </c>
      <c r="D13" s="20">
        <v>98774</v>
      </c>
      <c r="E13" s="10" t="s">
        <v>159</v>
      </c>
      <c r="F13" s="20">
        <v>2037</v>
      </c>
      <c r="G13" s="10" t="s">
        <v>159</v>
      </c>
      <c r="H13" s="20">
        <v>45116</v>
      </c>
      <c r="I13" s="10" t="s">
        <v>159</v>
      </c>
      <c r="J13" s="20">
        <v>13629</v>
      </c>
      <c r="K13" s="10" t="s">
        <v>159</v>
      </c>
      <c r="L13" s="20">
        <v>3723</v>
      </c>
      <c r="M13" s="10" t="s">
        <v>159</v>
      </c>
      <c r="N13" s="20">
        <v>29297</v>
      </c>
      <c r="O13" s="10" t="s">
        <v>159</v>
      </c>
      <c r="P13" s="20">
        <v>1750</v>
      </c>
      <c r="Q13" s="10" t="s">
        <v>159</v>
      </c>
      <c r="R13" s="20">
        <v>199485</v>
      </c>
      <c r="S13" s="10" t="s">
        <v>159</v>
      </c>
    </row>
    <row r="14" spans="1:19" x14ac:dyDescent="0.2">
      <c r="A14" s="12" t="s">
        <v>185</v>
      </c>
      <c r="B14" s="20">
        <v>5157</v>
      </c>
      <c r="C14" s="10" t="s">
        <v>159</v>
      </c>
      <c r="D14" s="20">
        <v>97067</v>
      </c>
      <c r="E14" s="10" t="s">
        <v>159</v>
      </c>
      <c r="F14" s="20">
        <v>2059</v>
      </c>
      <c r="G14" s="10" t="s">
        <v>159</v>
      </c>
      <c r="H14" s="20">
        <v>45378</v>
      </c>
      <c r="I14" s="10" t="s">
        <v>159</v>
      </c>
      <c r="J14" s="20">
        <v>13720</v>
      </c>
      <c r="K14" s="10" t="s">
        <v>159</v>
      </c>
      <c r="L14" s="20">
        <v>3698</v>
      </c>
      <c r="M14" s="10" t="s">
        <v>159</v>
      </c>
      <c r="N14" s="20">
        <v>29272</v>
      </c>
      <c r="O14" s="10" t="s">
        <v>159</v>
      </c>
      <c r="P14" s="20">
        <v>1750</v>
      </c>
      <c r="Q14" s="10" t="s">
        <v>159</v>
      </c>
      <c r="R14" s="20">
        <v>198101</v>
      </c>
      <c r="S14" s="10" t="s">
        <v>159</v>
      </c>
    </row>
    <row r="15" spans="1:19" x14ac:dyDescent="0.2">
      <c r="A15" s="12" t="s">
        <v>186</v>
      </c>
      <c r="B15" s="20">
        <v>5084</v>
      </c>
      <c r="C15" s="10" t="s">
        <v>159</v>
      </c>
      <c r="D15" s="20">
        <v>97170</v>
      </c>
      <c r="E15" s="10" t="s">
        <v>159</v>
      </c>
      <c r="F15" s="20">
        <v>2256</v>
      </c>
      <c r="G15" s="10" t="s">
        <v>159</v>
      </c>
      <c r="H15" s="20">
        <v>45848</v>
      </c>
      <c r="I15" s="10" t="s">
        <v>159</v>
      </c>
      <c r="J15" s="20">
        <v>13704</v>
      </c>
      <c r="K15" s="10" t="s">
        <v>159</v>
      </c>
      <c r="L15" s="20">
        <v>3697</v>
      </c>
      <c r="M15" s="10" t="s">
        <v>159</v>
      </c>
      <c r="N15" s="20">
        <v>29042</v>
      </c>
      <c r="O15" s="10" t="s">
        <v>159</v>
      </c>
      <c r="P15" s="20">
        <v>1750</v>
      </c>
      <c r="Q15" s="10" t="s">
        <v>159</v>
      </c>
      <c r="R15" s="20">
        <v>198551</v>
      </c>
      <c r="S15" s="10" t="s">
        <v>159</v>
      </c>
    </row>
    <row r="16" spans="1:19" x14ac:dyDescent="0.2">
      <c r="A16" s="12" t="s">
        <v>187</v>
      </c>
      <c r="B16" s="20">
        <v>5024</v>
      </c>
      <c r="C16" s="10" t="s">
        <v>159</v>
      </c>
      <c r="D16" s="20">
        <v>95992</v>
      </c>
      <c r="E16" s="10" t="s">
        <v>159</v>
      </c>
      <c r="F16" s="20">
        <v>2233</v>
      </c>
      <c r="G16" s="10" t="s">
        <v>159</v>
      </c>
      <c r="H16" s="20">
        <v>45757</v>
      </c>
      <c r="I16" s="10" t="s">
        <v>159</v>
      </c>
      <c r="J16" s="20">
        <v>13711</v>
      </c>
      <c r="K16" s="10" t="s">
        <v>159</v>
      </c>
      <c r="L16" s="20">
        <v>3704</v>
      </c>
      <c r="M16" s="10" t="s">
        <v>159</v>
      </c>
      <c r="N16" s="20">
        <v>29058</v>
      </c>
      <c r="O16" s="10" t="s">
        <v>159</v>
      </c>
      <c r="P16" s="20">
        <v>2000</v>
      </c>
      <c r="Q16" s="10" t="s">
        <v>159</v>
      </c>
      <c r="R16" s="20">
        <v>197479</v>
      </c>
      <c r="S16" s="10" t="s">
        <v>159</v>
      </c>
    </row>
    <row r="17" spans="1:19" x14ac:dyDescent="0.2">
      <c r="A17" s="12" t="s">
        <v>188</v>
      </c>
      <c r="B17" s="20">
        <v>4986</v>
      </c>
      <c r="C17" s="10" t="s">
        <v>159</v>
      </c>
      <c r="D17" s="20">
        <v>95610</v>
      </c>
      <c r="E17" s="10" t="s">
        <v>159</v>
      </c>
      <c r="F17" s="20">
        <v>2222</v>
      </c>
      <c r="G17" s="10" t="s">
        <v>159</v>
      </c>
      <c r="H17" s="20">
        <v>46152</v>
      </c>
      <c r="I17" s="10" t="s">
        <v>159</v>
      </c>
      <c r="J17" s="20">
        <v>13658</v>
      </c>
      <c r="K17" s="10" t="s">
        <v>159</v>
      </c>
      <c r="L17" s="20">
        <v>3690</v>
      </c>
      <c r="M17" s="10" t="s">
        <v>159</v>
      </c>
      <c r="N17" s="20">
        <v>28376</v>
      </c>
      <c r="O17" s="10" t="s">
        <v>159</v>
      </c>
      <c r="P17" s="20">
        <v>2000</v>
      </c>
      <c r="Q17" s="10" t="s">
        <v>159</v>
      </c>
      <c r="R17" s="20">
        <v>196694</v>
      </c>
      <c r="S17" s="10" t="s">
        <v>159</v>
      </c>
    </row>
    <row r="18" spans="1:19" x14ac:dyDescent="0.2">
      <c r="A18" s="12" t="s">
        <v>189</v>
      </c>
      <c r="B18" s="20">
        <v>4974</v>
      </c>
      <c r="C18" s="10" t="s">
        <v>159</v>
      </c>
      <c r="D18" s="20">
        <v>95559</v>
      </c>
      <c r="E18" s="10" t="s">
        <v>159</v>
      </c>
      <c r="F18" s="20">
        <v>2228</v>
      </c>
      <c r="G18" s="10" t="s">
        <v>159</v>
      </c>
      <c r="H18" s="20">
        <v>46657</v>
      </c>
      <c r="I18" s="10" t="s">
        <v>159</v>
      </c>
      <c r="J18" s="20">
        <v>13587</v>
      </c>
      <c r="K18" s="10" t="s">
        <v>159</v>
      </c>
      <c r="L18" s="20">
        <v>3526</v>
      </c>
      <c r="M18" s="10" t="s">
        <v>159</v>
      </c>
      <c r="N18" s="20">
        <v>28568</v>
      </c>
      <c r="O18" s="10" t="s">
        <v>159</v>
      </c>
      <c r="P18" s="20">
        <v>2100</v>
      </c>
      <c r="Q18" s="10" t="s">
        <v>159</v>
      </c>
      <c r="R18" s="20">
        <v>197199</v>
      </c>
      <c r="S18" s="10" t="s">
        <v>159</v>
      </c>
    </row>
    <row r="19" spans="1:19" x14ac:dyDescent="0.2">
      <c r="A19" s="12" t="s">
        <v>190</v>
      </c>
      <c r="B19" s="20">
        <v>4974</v>
      </c>
      <c r="C19" s="10" t="s">
        <v>159</v>
      </c>
      <c r="D19" s="20">
        <v>95012</v>
      </c>
      <c r="E19" s="10" t="s">
        <v>159</v>
      </c>
      <c r="F19" s="20">
        <v>2243</v>
      </c>
      <c r="G19" s="10" t="s">
        <v>159</v>
      </c>
      <c r="H19" s="20">
        <v>46663</v>
      </c>
      <c r="I19" s="10" t="s">
        <v>159</v>
      </c>
      <c r="J19" s="20">
        <v>13410</v>
      </c>
      <c r="K19" s="10" t="s">
        <v>159</v>
      </c>
      <c r="L19" s="20">
        <v>3546</v>
      </c>
      <c r="M19" s="10" t="s">
        <v>159</v>
      </c>
      <c r="N19" s="20">
        <v>28860</v>
      </c>
      <c r="O19" s="10" t="s">
        <v>159</v>
      </c>
      <c r="P19" s="20">
        <v>2192</v>
      </c>
      <c r="Q19" s="10" t="s">
        <v>159</v>
      </c>
      <c r="R19" s="20">
        <v>196900</v>
      </c>
      <c r="S19" s="10" t="s">
        <v>159</v>
      </c>
    </row>
    <row r="20" spans="1:19" x14ac:dyDescent="0.2">
      <c r="A20" s="12" t="s">
        <v>191</v>
      </c>
      <c r="B20" s="20">
        <v>5022</v>
      </c>
      <c r="C20" s="10" t="s">
        <v>159</v>
      </c>
      <c r="D20" s="20">
        <v>94864</v>
      </c>
      <c r="E20" s="10" t="s">
        <v>159</v>
      </c>
      <c r="F20" s="20">
        <v>2145</v>
      </c>
      <c r="G20" s="10" t="s">
        <v>159</v>
      </c>
      <c r="H20" s="20">
        <v>46697</v>
      </c>
      <c r="I20" s="10" t="s">
        <v>159</v>
      </c>
      <c r="J20" s="20">
        <v>13294</v>
      </c>
      <c r="K20" s="10" t="s">
        <v>159</v>
      </c>
      <c r="L20" s="20">
        <v>3495</v>
      </c>
      <c r="M20" s="10" t="s">
        <v>159</v>
      </c>
      <c r="N20" s="20">
        <v>28892</v>
      </c>
      <c r="O20" s="10" t="s">
        <v>159</v>
      </c>
      <c r="P20" s="20">
        <v>2252</v>
      </c>
      <c r="Q20" s="10" t="s">
        <v>159</v>
      </c>
      <c r="R20" s="20">
        <v>196661</v>
      </c>
      <c r="S20" s="10" t="s">
        <v>159</v>
      </c>
    </row>
    <row r="21" spans="1:19" x14ac:dyDescent="0.2">
      <c r="A21" s="12" t="s">
        <v>193</v>
      </c>
      <c r="B21" s="20">
        <v>4635</v>
      </c>
      <c r="C21" s="10" t="s">
        <v>159</v>
      </c>
      <c r="D21" s="20">
        <v>94408</v>
      </c>
      <c r="E21" s="10" t="s">
        <v>159</v>
      </c>
      <c r="F21" s="20">
        <v>2188</v>
      </c>
      <c r="G21" s="10" t="s">
        <v>159</v>
      </c>
      <c r="H21" s="20">
        <v>46481</v>
      </c>
      <c r="I21" s="10" t="s">
        <v>159</v>
      </c>
      <c r="J21" s="20">
        <v>13273</v>
      </c>
      <c r="K21" s="10" t="s">
        <v>159</v>
      </c>
      <c r="L21" s="20">
        <v>3596</v>
      </c>
      <c r="M21" s="10" t="s">
        <v>159</v>
      </c>
      <c r="N21" s="20">
        <v>28958</v>
      </c>
      <c r="O21" s="10" t="s">
        <v>159</v>
      </c>
      <c r="P21" s="20">
        <v>2190</v>
      </c>
      <c r="Q21" s="10" t="s">
        <v>159</v>
      </c>
      <c r="R21" s="20">
        <v>195729</v>
      </c>
      <c r="S21" s="10" t="s">
        <v>159</v>
      </c>
    </row>
    <row r="22" spans="1:19" x14ac:dyDescent="0.2">
      <c r="A22" s="12" t="s">
        <v>194</v>
      </c>
      <c r="B22" s="20">
        <v>4552</v>
      </c>
      <c r="C22" s="10" t="s">
        <v>159</v>
      </c>
      <c r="D22" s="20">
        <v>94303</v>
      </c>
      <c r="E22" s="10" t="s">
        <v>159</v>
      </c>
      <c r="F22" s="20">
        <v>2318</v>
      </c>
      <c r="G22" s="10" t="s">
        <v>159</v>
      </c>
      <c r="H22" s="20">
        <v>46601</v>
      </c>
      <c r="I22" s="10" t="s">
        <v>159</v>
      </c>
      <c r="J22" s="20">
        <v>13108</v>
      </c>
      <c r="K22" s="10" t="s">
        <v>159</v>
      </c>
      <c r="L22" s="20">
        <v>3596</v>
      </c>
      <c r="M22" s="10" t="s">
        <v>159</v>
      </c>
      <c r="N22" s="20">
        <v>28993</v>
      </c>
      <c r="O22" s="10" t="s">
        <v>159</v>
      </c>
      <c r="P22" s="20">
        <v>2402</v>
      </c>
      <c r="Q22" s="10" t="s">
        <v>159</v>
      </c>
      <c r="R22" s="20">
        <v>195873</v>
      </c>
      <c r="S22" s="10" t="s">
        <v>159</v>
      </c>
    </row>
    <row r="23" spans="1:19" x14ac:dyDescent="0.2">
      <c r="A23" s="12" t="s">
        <v>196</v>
      </c>
      <c r="B23" s="20">
        <v>4462</v>
      </c>
      <c r="C23" s="10" t="s">
        <v>159</v>
      </c>
      <c r="D23" s="20">
        <v>93620</v>
      </c>
      <c r="E23" s="10" t="s">
        <v>159</v>
      </c>
      <c r="F23" s="20">
        <v>2374</v>
      </c>
      <c r="G23" s="10" t="s">
        <v>159</v>
      </c>
      <c r="H23" s="20">
        <v>46224</v>
      </c>
      <c r="I23" s="10" t="s">
        <v>159</v>
      </c>
      <c r="J23" s="20">
        <v>12974</v>
      </c>
      <c r="K23" s="10" t="s">
        <v>159</v>
      </c>
      <c r="L23" s="20">
        <v>3566</v>
      </c>
      <c r="M23" s="10" t="s">
        <v>177</v>
      </c>
      <c r="N23" s="20">
        <v>29012</v>
      </c>
      <c r="O23" s="10" t="s">
        <v>159</v>
      </c>
      <c r="P23" s="20">
        <v>2419</v>
      </c>
      <c r="Q23" s="10" t="s">
        <v>159</v>
      </c>
      <c r="R23" s="20">
        <v>194651</v>
      </c>
      <c r="S23" s="10" t="s">
        <v>159</v>
      </c>
    </row>
    <row r="24" spans="1:19" x14ac:dyDescent="0.2">
      <c r="A24" s="12" t="s">
        <v>197</v>
      </c>
      <c r="B24" s="20">
        <v>3873</v>
      </c>
      <c r="C24" s="10" t="s">
        <v>159</v>
      </c>
      <c r="D24" s="20">
        <v>92818</v>
      </c>
      <c r="E24" s="10" t="s">
        <v>159</v>
      </c>
      <c r="F24" s="20">
        <v>2324</v>
      </c>
      <c r="G24" s="10" t="s">
        <v>159</v>
      </c>
      <c r="H24" s="20">
        <v>45711</v>
      </c>
      <c r="I24" s="10" t="s">
        <v>159</v>
      </c>
      <c r="J24" s="20">
        <v>12964</v>
      </c>
      <c r="K24" s="10" t="s">
        <v>159</v>
      </c>
      <c r="L24" s="20">
        <v>3566</v>
      </c>
      <c r="M24" s="10" t="s">
        <v>159</v>
      </c>
      <c r="N24" s="20">
        <v>29076</v>
      </c>
      <c r="O24" s="10" t="s">
        <v>159</v>
      </c>
      <c r="P24" s="20">
        <v>2466</v>
      </c>
      <c r="Q24" s="10" t="s">
        <v>159</v>
      </c>
      <c r="R24" s="20">
        <v>192798</v>
      </c>
      <c r="S24" s="10" t="s">
        <v>159</v>
      </c>
    </row>
    <row r="25" spans="1:19" x14ac:dyDescent="0.2">
      <c r="A25" s="12" t="s">
        <v>198</v>
      </c>
      <c r="B25" s="20">
        <v>3848</v>
      </c>
      <c r="C25" s="10" t="s">
        <v>159</v>
      </c>
      <c r="D25" s="20">
        <v>91675</v>
      </c>
      <c r="E25" s="10" t="s">
        <v>159</v>
      </c>
      <c r="F25" s="20">
        <v>2344</v>
      </c>
      <c r="G25" s="10" t="s">
        <v>159</v>
      </c>
      <c r="H25" s="20">
        <v>44918</v>
      </c>
      <c r="I25" s="10" t="s">
        <v>159</v>
      </c>
      <c r="J25" s="20">
        <v>12520</v>
      </c>
      <c r="K25" s="10" t="s">
        <v>159</v>
      </c>
      <c r="L25" s="20">
        <v>3521</v>
      </c>
      <c r="M25" s="10" t="s">
        <v>159</v>
      </c>
      <c r="N25" s="20">
        <v>29040</v>
      </c>
      <c r="O25" s="10" t="s">
        <v>159</v>
      </c>
      <c r="P25" s="20">
        <v>1250</v>
      </c>
      <c r="Q25" s="10" t="s">
        <v>159</v>
      </c>
      <c r="R25" s="20">
        <v>189116</v>
      </c>
      <c r="S25" s="10" t="s">
        <v>159</v>
      </c>
    </row>
    <row r="26" spans="1:19" x14ac:dyDescent="0.2">
      <c r="A26" s="12" t="s">
        <v>199</v>
      </c>
      <c r="B26" s="20">
        <v>3636</v>
      </c>
      <c r="C26" s="10" t="s">
        <v>159</v>
      </c>
      <c r="D26" s="20">
        <v>88609</v>
      </c>
      <c r="E26" s="10" t="s">
        <v>159</v>
      </c>
      <c r="F26" s="20">
        <v>2283</v>
      </c>
      <c r="G26" s="10" t="s">
        <v>159</v>
      </c>
      <c r="H26" s="20">
        <v>44025</v>
      </c>
      <c r="I26" s="10" t="s">
        <v>159</v>
      </c>
      <c r="J26" s="20">
        <v>12713</v>
      </c>
      <c r="K26" s="10" t="s">
        <v>159</v>
      </c>
      <c r="L26" s="20">
        <v>3526</v>
      </c>
      <c r="M26" s="10" t="s">
        <v>159</v>
      </c>
      <c r="N26" s="20">
        <v>28949</v>
      </c>
      <c r="O26" s="10" t="s">
        <v>159</v>
      </c>
      <c r="P26" s="20">
        <v>1278</v>
      </c>
      <c r="Q26" s="10" t="s">
        <v>159</v>
      </c>
      <c r="R26" s="20">
        <v>185019</v>
      </c>
      <c r="S26" s="10" t="s">
        <v>159</v>
      </c>
    </row>
    <row r="27" spans="1:19" x14ac:dyDescent="0.2">
      <c r="A27" s="12" t="s">
        <v>200</v>
      </c>
      <c r="B27" s="20">
        <v>3646</v>
      </c>
      <c r="C27" s="10" t="s">
        <v>159</v>
      </c>
      <c r="D27" s="20">
        <v>88247</v>
      </c>
      <c r="E27" s="10" t="s">
        <v>159</v>
      </c>
      <c r="F27" s="20">
        <v>2440</v>
      </c>
      <c r="G27" s="10" t="s">
        <v>159</v>
      </c>
      <c r="H27" s="20">
        <v>43754</v>
      </c>
      <c r="I27" s="10" t="s">
        <v>159</v>
      </c>
      <c r="J27" s="20">
        <v>12724</v>
      </c>
      <c r="K27" s="10" t="s">
        <v>159</v>
      </c>
      <c r="L27" s="20">
        <v>3268</v>
      </c>
      <c r="M27" s="10" t="s">
        <v>159</v>
      </c>
      <c r="N27" s="20">
        <v>29008</v>
      </c>
      <c r="O27" s="10" t="s">
        <v>159</v>
      </c>
      <c r="P27" s="20">
        <v>2003</v>
      </c>
      <c r="Q27" s="10" t="s">
        <v>159</v>
      </c>
      <c r="R27" s="20">
        <v>185090</v>
      </c>
      <c r="S27" s="10" t="s">
        <v>159</v>
      </c>
    </row>
    <row r="28" spans="1:19" x14ac:dyDescent="0.2">
      <c r="A28" s="15" t="s">
        <v>201</v>
      </c>
      <c r="B28" s="21">
        <v>3555</v>
      </c>
      <c r="C28" s="14" t="s">
        <v>159</v>
      </c>
      <c r="D28" s="21">
        <v>88828</v>
      </c>
      <c r="E28" s="14" t="s">
        <v>159</v>
      </c>
      <c r="F28" s="21">
        <v>2508</v>
      </c>
      <c r="G28" s="14" t="s">
        <v>159</v>
      </c>
      <c r="H28" s="21">
        <v>43695</v>
      </c>
      <c r="I28" s="14" t="s">
        <v>159</v>
      </c>
      <c r="J28" s="21">
        <v>12672</v>
      </c>
      <c r="K28" s="14" t="s">
        <v>159</v>
      </c>
      <c r="L28" s="21">
        <v>3317</v>
      </c>
      <c r="M28" s="14" t="s">
        <v>159</v>
      </c>
      <c r="N28" s="21">
        <v>28912</v>
      </c>
      <c r="O28" s="14" t="s">
        <v>159</v>
      </c>
      <c r="P28" s="21">
        <v>2446</v>
      </c>
      <c r="Q28" s="14" t="s">
        <v>159</v>
      </c>
      <c r="R28" s="21">
        <v>185933</v>
      </c>
      <c r="S28" s="14" t="s">
        <v>159</v>
      </c>
    </row>
    <row r="30" spans="1:19" x14ac:dyDescent="0.2">
      <c r="A30" s="16" t="s">
        <v>202</v>
      </c>
      <c r="B30" s="16" t="s">
        <v>497</v>
      </c>
    </row>
    <row r="32" spans="1:19" x14ac:dyDescent="0.2">
      <c r="B32" s="16" t="s">
        <v>498</v>
      </c>
    </row>
    <row r="36" spans="1:1" x14ac:dyDescent="0.2">
      <c r="A36" s="17" t="str">
        <f>HYPERLINK("#'TOTAL 14'!A2", "&lt;&lt;&lt; Previous table")</f>
        <v>&lt;&lt;&lt; Previous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HYPERLINK("#'INDEX'!B17", "Link to index")</f>
        <v>Link to index</v>
      </c>
    </row>
    <row r="2" spans="1:19" ht="15.75" customHeight="1" x14ac:dyDescent="0.2">
      <c r="A2" s="25" t="s">
        <v>239</v>
      </c>
      <c r="B2" s="24"/>
      <c r="C2" s="24"/>
      <c r="D2" s="24"/>
      <c r="E2" s="24"/>
      <c r="F2" s="24"/>
      <c r="G2" s="24"/>
      <c r="H2" s="24"/>
      <c r="I2" s="24"/>
      <c r="J2" s="24"/>
      <c r="K2" s="24"/>
      <c r="L2" s="24"/>
      <c r="M2" s="24"/>
      <c r="N2" s="24"/>
      <c r="O2" s="24"/>
      <c r="P2" s="24"/>
      <c r="Q2" s="24"/>
      <c r="R2" s="24"/>
      <c r="S2" s="24"/>
    </row>
    <row r="3" spans="1:19" ht="15.75" customHeight="1" x14ac:dyDescent="0.2">
      <c r="A3" s="25" t="s">
        <v>35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6.7778865671641801</v>
      </c>
      <c r="C7" s="10" t="s">
        <v>159</v>
      </c>
      <c r="D7" s="9">
        <v>199.06119402985101</v>
      </c>
      <c r="E7" s="10" t="s">
        <v>159</v>
      </c>
      <c r="F7" s="9">
        <v>4.6127283582089502</v>
      </c>
      <c r="G7" s="10" t="s">
        <v>159</v>
      </c>
      <c r="H7" s="9">
        <v>157.64665970149301</v>
      </c>
      <c r="I7" s="10" t="s">
        <v>159</v>
      </c>
      <c r="J7" s="9">
        <v>39.873035820895502</v>
      </c>
      <c r="K7" s="10" t="s">
        <v>159</v>
      </c>
      <c r="L7" s="9">
        <v>46.364588059701497</v>
      </c>
      <c r="M7" s="10" t="s">
        <v>159</v>
      </c>
      <c r="N7" s="9">
        <v>342.39309850746298</v>
      </c>
      <c r="O7" s="10" t="s">
        <v>159</v>
      </c>
      <c r="P7" s="9">
        <v>105.559307462687</v>
      </c>
      <c r="Q7" s="10" t="s">
        <v>159</v>
      </c>
      <c r="R7" s="9">
        <v>902.28849850746303</v>
      </c>
      <c r="S7" s="10" t="s">
        <v>159</v>
      </c>
    </row>
    <row r="8" spans="1:19" x14ac:dyDescent="0.2">
      <c r="A8" s="12" t="s">
        <v>171</v>
      </c>
      <c r="B8" s="9">
        <v>6.3122389380530999</v>
      </c>
      <c r="C8" s="10" t="s">
        <v>159</v>
      </c>
      <c r="D8" s="9">
        <v>208.72831858407099</v>
      </c>
      <c r="E8" s="10" t="s">
        <v>159</v>
      </c>
      <c r="F8" s="9">
        <v>5.5660884955752197</v>
      </c>
      <c r="G8" s="10" t="s">
        <v>159</v>
      </c>
      <c r="H8" s="9">
        <v>161.44757522123899</v>
      </c>
      <c r="I8" s="10" t="s">
        <v>159</v>
      </c>
      <c r="J8" s="9">
        <v>40.290185840707998</v>
      </c>
      <c r="K8" s="10" t="s">
        <v>159</v>
      </c>
      <c r="L8" s="9">
        <v>45.222530973451299</v>
      </c>
      <c r="M8" s="10" t="s">
        <v>159</v>
      </c>
      <c r="N8" s="9">
        <v>301.19476991150401</v>
      </c>
      <c r="O8" s="10" t="s">
        <v>159</v>
      </c>
      <c r="P8" s="9">
        <v>83.072707964601804</v>
      </c>
      <c r="Q8" s="10" t="s">
        <v>159</v>
      </c>
      <c r="R8" s="9">
        <v>851.83441592920406</v>
      </c>
      <c r="S8" s="10" t="s">
        <v>159</v>
      </c>
    </row>
    <row r="9" spans="1:19" x14ac:dyDescent="0.2">
      <c r="A9" s="12" t="s">
        <v>172</v>
      </c>
      <c r="B9" s="9">
        <v>6.8066714697406301</v>
      </c>
      <c r="C9" s="10" t="s">
        <v>159</v>
      </c>
      <c r="D9" s="9">
        <v>217.54841498559099</v>
      </c>
      <c r="E9" s="10" t="s">
        <v>159</v>
      </c>
      <c r="F9" s="9">
        <v>8.3213688760806903</v>
      </c>
      <c r="G9" s="10" t="s">
        <v>159</v>
      </c>
      <c r="H9" s="9">
        <v>171.98821037464</v>
      </c>
      <c r="I9" s="10" t="s">
        <v>159</v>
      </c>
      <c r="J9" s="9">
        <v>37.642123919308403</v>
      </c>
      <c r="K9" s="10" t="s">
        <v>159</v>
      </c>
      <c r="L9" s="9">
        <v>43.876366625360198</v>
      </c>
      <c r="M9" s="10" t="s">
        <v>159</v>
      </c>
      <c r="N9" s="9">
        <v>293.68846685878998</v>
      </c>
      <c r="O9" s="10" t="s">
        <v>159</v>
      </c>
      <c r="P9" s="9">
        <v>81.952703170028798</v>
      </c>
      <c r="Q9" s="10" t="s">
        <v>159</v>
      </c>
      <c r="R9" s="9">
        <v>861.82432627953904</v>
      </c>
      <c r="S9" s="10" t="s">
        <v>159</v>
      </c>
    </row>
    <row r="10" spans="1:19" x14ac:dyDescent="0.2">
      <c r="A10" s="12" t="s">
        <v>173</v>
      </c>
      <c r="B10" s="9">
        <v>6.56642934782609</v>
      </c>
      <c r="C10" s="10" t="s">
        <v>159</v>
      </c>
      <c r="D10" s="9">
        <v>126.04402173913</v>
      </c>
      <c r="E10" s="10" t="s">
        <v>159</v>
      </c>
      <c r="F10" s="9">
        <v>1.4639673913043501</v>
      </c>
      <c r="G10" s="10" t="s">
        <v>159</v>
      </c>
      <c r="H10" s="9">
        <v>85.695652173913004</v>
      </c>
      <c r="I10" s="10" t="s">
        <v>159</v>
      </c>
      <c r="J10" s="9">
        <v>24.957073369565201</v>
      </c>
      <c r="K10" s="10" t="s">
        <v>159</v>
      </c>
      <c r="L10" s="9">
        <v>28.474165760869599</v>
      </c>
      <c r="M10" s="10" t="s">
        <v>159</v>
      </c>
      <c r="N10" s="9">
        <v>188.99461956521699</v>
      </c>
      <c r="O10" s="10" t="s">
        <v>159</v>
      </c>
      <c r="P10" s="9">
        <v>75.267562499999997</v>
      </c>
      <c r="Q10" s="10" t="s">
        <v>159</v>
      </c>
      <c r="R10" s="9">
        <v>537.46349184782605</v>
      </c>
      <c r="S10" s="10" t="s">
        <v>159</v>
      </c>
    </row>
    <row r="11" spans="1:19" x14ac:dyDescent="0.2">
      <c r="A11" s="12" t="s">
        <v>174</v>
      </c>
      <c r="B11" s="9">
        <v>3.10360898282695</v>
      </c>
      <c r="C11" s="10" t="s">
        <v>159</v>
      </c>
      <c r="D11" s="9">
        <v>119.77014531043601</v>
      </c>
      <c r="E11" s="10" t="s">
        <v>159</v>
      </c>
      <c r="F11" s="9">
        <v>1.4337701453104399</v>
      </c>
      <c r="G11" s="10" t="s">
        <v>159</v>
      </c>
      <c r="H11" s="9">
        <v>82.315070013210004</v>
      </c>
      <c r="I11" s="10" t="s">
        <v>159</v>
      </c>
      <c r="J11" s="9">
        <v>27.720713342140002</v>
      </c>
      <c r="K11" s="10" t="s">
        <v>159</v>
      </c>
      <c r="L11" s="9">
        <v>32.4455587846764</v>
      </c>
      <c r="M11" s="10" t="s">
        <v>159</v>
      </c>
      <c r="N11" s="9">
        <v>173.11472655218</v>
      </c>
      <c r="O11" s="10" t="s">
        <v>159</v>
      </c>
      <c r="P11" s="9">
        <v>75.939479524438596</v>
      </c>
      <c r="Q11" s="10" t="s">
        <v>159</v>
      </c>
      <c r="R11" s="9">
        <v>515.84307265521795</v>
      </c>
      <c r="S11" s="10" t="s">
        <v>159</v>
      </c>
    </row>
    <row r="12" spans="1:19" x14ac:dyDescent="0.2">
      <c r="A12" s="12" t="s">
        <v>175</v>
      </c>
      <c r="B12" s="9">
        <v>3.4635692307692301</v>
      </c>
      <c r="C12" s="10" t="s">
        <v>159</v>
      </c>
      <c r="D12" s="9">
        <v>116.912307692308</v>
      </c>
      <c r="E12" s="10" t="s">
        <v>159</v>
      </c>
      <c r="F12" s="9">
        <v>1.08657692307692</v>
      </c>
      <c r="G12" s="10" t="s">
        <v>159</v>
      </c>
      <c r="H12" s="9">
        <v>80.349415384615398</v>
      </c>
      <c r="I12" s="10" t="s">
        <v>159</v>
      </c>
      <c r="J12" s="9">
        <v>29.293776923076901</v>
      </c>
      <c r="K12" s="10" t="s">
        <v>159</v>
      </c>
      <c r="L12" s="9">
        <v>34.054499999999997</v>
      </c>
      <c r="M12" s="10" t="s">
        <v>159</v>
      </c>
      <c r="N12" s="9">
        <v>166.76849999999999</v>
      </c>
      <c r="O12" s="10" t="s">
        <v>159</v>
      </c>
      <c r="P12" s="9">
        <v>63.915992307692299</v>
      </c>
      <c r="Q12" s="10" t="s">
        <v>159</v>
      </c>
      <c r="R12" s="9">
        <v>495.84463846153801</v>
      </c>
      <c r="S12" s="10" t="s">
        <v>159</v>
      </c>
    </row>
    <row r="13" spans="1:19" x14ac:dyDescent="0.2">
      <c r="A13" s="12" t="s">
        <v>179</v>
      </c>
      <c r="B13" s="9">
        <v>3.4354768460575702</v>
      </c>
      <c r="C13" s="10" t="s">
        <v>159</v>
      </c>
      <c r="D13" s="9">
        <v>115.44780976220299</v>
      </c>
      <c r="E13" s="10" t="s">
        <v>159</v>
      </c>
      <c r="F13" s="9">
        <v>3.49796996245307</v>
      </c>
      <c r="G13" s="10" t="s">
        <v>159</v>
      </c>
      <c r="H13" s="9">
        <v>81.992613266583206</v>
      </c>
      <c r="I13" s="10" t="s">
        <v>159</v>
      </c>
      <c r="J13" s="9">
        <v>28.0166508135169</v>
      </c>
      <c r="K13" s="10" t="s">
        <v>159</v>
      </c>
      <c r="L13" s="9">
        <v>35.963143929912398</v>
      </c>
      <c r="M13" s="10" t="s">
        <v>159</v>
      </c>
      <c r="N13" s="9">
        <v>162.46072340425499</v>
      </c>
      <c r="O13" s="10" t="s">
        <v>159</v>
      </c>
      <c r="P13" s="9">
        <v>74.751634543178994</v>
      </c>
      <c r="Q13" s="10" t="s">
        <v>159</v>
      </c>
      <c r="R13" s="9">
        <v>505.56602252815998</v>
      </c>
      <c r="S13" s="10" t="s">
        <v>159</v>
      </c>
    </row>
    <row r="14" spans="1:19" x14ac:dyDescent="0.2">
      <c r="A14" s="12" t="s">
        <v>180</v>
      </c>
      <c r="B14" s="9">
        <v>3.3717432762836199</v>
      </c>
      <c r="C14" s="10" t="s">
        <v>159</v>
      </c>
      <c r="D14" s="9">
        <v>122.404400977995</v>
      </c>
      <c r="E14" s="10" t="s">
        <v>159</v>
      </c>
      <c r="F14" s="9">
        <v>8.3932151589242103</v>
      </c>
      <c r="G14" s="10" t="s">
        <v>159</v>
      </c>
      <c r="H14" s="9">
        <v>85.275066014669903</v>
      </c>
      <c r="I14" s="10" t="s">
        <v>159</v>
      </c>
      <c r="J14" s="9">
        <v>28.9272762836186</v>
      </c>
      <c r="K14" s="10" t="s">
        <v>159</v>
      </c>
      <c r="L14" s="9">
        <v>37.765452322738398</v>
      </c>
      <c r="M14" s="10" t="s">
        <v>159</v>
      </c>
      <c r="N14" s="9">
        <v>172.087415647922</v>
      </c>
      <c r="O14" s="10" t="s">
        <v>159</v>
      </c>
      <c r="P14" s="9">
        <v>82.992432762836202</v>
      </c>
      <c r="Q14" s="10" t="s">
        <v>159</v>
      </c>
      <c r="R14" s="9">
        <v>541.217002444988</v>
      </c>
      <c r="S14" s="10" t="s">
        <v>159</v>
      </c>
    </row>
    <row r="15" spans="1:19" x14ac:dyDescent="0.2">
      <c r="A15" s="12" t="s">
        <v>181</v>
      </c>
      <c r="B15" s="9">
        <v>2.9876374407582902</v>
      </c>
      <c r="C15" s="10" t="s">
        <v>159</v>
      </c>
      <c r="D15" s="9">
        <v>125.655142180095</v>
      </c>
      <c r="E15" s="10" t="s">
        <v>159</v>
      </c>
      <c r="F15" s="9">
        <v>14.143404028436001</v>
      </c>
      <c r="G15" s="10" t="s">
        <v>159</v>
      </c>
      <c r="H15" s="9">
        <v>82.810382789217996</v>
      </c>
      <c r="I15" s="10" t="s">
        <v>159</v>
      </c>
      <c r="J15" s="9">
        <v>32.656947867298598</v>
      </c>
      <c r="K15" s="10" t="s">
        <v>159</v>
      </c>
      <c r="L15" s="9">
        <v>34.132862559241701</v>
      </c>
      <c r="M15" s="10" t="s">
        <v>159</v>
      </c>
      <c r="N15" s="9">
        <v>176.99455450236999</v>
      </c>
      <c r="O15" s="10" t="s">
        <v>159</v>
      </c>
      <c r="P15" s="9">
        <v>92.099879146919406</v>
      </c>
      <c r="Q15" s="10" t="s">
        <v>159</v>
      </c>
      <c r="R15" s="9">
        <v>561.48081051433701</v>
      </c>
      <c r="S15" s="10" t="s">
        <v>159</v>
      </c>
    </row>
    <row r="16" spans="1:19" x14ac:dyDescent="0.2">
      <c r="A16" s="12" t="s">
        <v>182</v>
      </c>
      <c r="B16" s="9">
        <v>2.9954361334867698</v>
      </c>
      <c r="C16" s="10" t="s">
        <v>159</v>
      </c>
      <c r="D16" s="9">
        <v>134.000782508631</v>
      </c>
      <c r="E16" s="10" t="s">
        <v>159</v>
      </c>
      <c r="F16" s="9">
        <v>15.2977422324511</v>
      </c>
      <c r="G16" s="10" t="s">
        <v>159</v>
      </c>
      <c r="H16" s="9">
        <v>76.286092059838893</v>
      </c>
      <c r="I16" s="10" t="s">
        <v>159</v>
      </c>
      <c r="J16" s="9">
        <v>33.695254315305</v>
      </c>
      <c r="K16" s="10" t="s">
        <v>159</v>
      </c>
      <c r="L16" s="9">
        <v>33.6967663981588</v>
      </c>
      <c r="M16" s="10" t="s">
        <v>159</v>
      </c>
      <c r="N16" s="9">
        <v>178.495332566168</v>
      </c>
      <c r="O16" s="10" t="s">
        <v>159</v>
      </c>
      <c r="P16" s="9">
        <v>116.27917146145001</v>
      </c>
      <c r="Q16" s="10" t="s">
        <v>159</v>
      </c>
      <c r="R16" s="9">
        <v>590.74657767548899</v>
      </c>
      <c r="S16" s="10" t="s">
        <v>159</v>
      </c>
    </row>
    <row r="17" spans="1:19" x14ac:dyDescent="0.2">
      <c r="A17" s="12" t="s">
        <v>183</v>
      </c>
      <c r="B17" s="9">
        <v>2.8240757238307399</v>
      </c>
      <c r="C17" s="10" t="s">
        <v>159</v>
      </c>
      <c r="D17" s="9">
        <v>120.367082405345</v>
      </c>
      <c r="E17" s="10" t="s">
        <v>159</v>
      </c>
      <c r="F17" s="9">
        <v>16.1586881959911</v>
      </c>
      <c r="G17" s="10" t="s">
        <v>159</v>
      </c>
      <c r="H17" s="9">
        <v>75.382786808819603</v>
      </c>
      <c r="I17" s="10" t="s">
        <v>159</v>
      </c>
      <c r="J17" s="9">
        <v>29.607434298440999</v>
      </c>
      <c r="K17" s="10" t="s">
        <v>159</v>
      </c>
      <c r="L17" s="9">
        <v>34.642483296213797</v>
      </c>
      <c r="M17" s="10" t="s">
        <v>159</v>
      </c>
      <c r="N17" s="9">
        <v>177.50706013363001</v>
      </c>
      <c r="O17" s="10" t="s">
        <v>159</v>
      </c>
      <c r="P17" s="9">
        <v>122.48733407572399</v>
      </c>
      <c r="Q17" s="10" t="s">
        <v>159</v>
      </c>
      <c r="R17" s="9">
        <v>578.976944937996</v>
      </c>
      <c r="S17" s="10" t="s">
        <v>159</v>
      </c>
    </row>
    <row r="18" spans="1:19" x14ac:dyDescent="0.2">
      <c r="A18" s="12" t="s">
        <v>185</v>
      </c>
      <c r="B18" s="9">
        <v>2.9132203023758101</v>
      </c>
      <c r="C18" s="10" t="s">
        <v>159</v>
      </c>
      <c r="D18" s="9">
        <v>132.29397408207299</v>
      </c>
      <c r="E18" s="10" t="s">
        <v>159</v>
      </c>
      <c r="F18" s="9">
        <v>16.4562181425486</v>
      </c>
      <c r="G18" s="10" t="s">
        <v>177</v>
      </c>
      <c r="H18" s="9">
        <v>77.946025917926605</v>
      </c>
      <c r="I18" s="10" t="s">
        <v>159</v>
      </c>
      <c r="J18" s="9">
        <v>30.2149049676026</v>
      </c>
      <c r="K18" s="10" t="s">
        <v>159</v>
      </c>
      <c r="L18" s="9">
        <v>35.106220302375803</v>
      </c>
      <c r="M18" s="10" t="s">
        <v>159</v>
      </c>
      <c r="N18" s="9">
        <v>193.501399568035</v>
      </c>
      <c r="O18" s="10" t="s">
        <v>159</v>
      </c>
      <c r="P18" s="9">
        <v>128.87984449244101</v>
      </c>
      <c r="Q18" s="10" t="s">
        <v>159</v>
      </c>
      <c r="R18" s="9">
        <v>617.31180777537804</v>
      </c>
      <c r="S18" s="10" t="s">
        <v>159</v>
      </c>
    </row>
    <row r="19" spans="1:19" x14ac:dyDescent="0.2">
      <c r="A19" s="12" t="s">
        <v>186</v>
      </c>
      <c r="B19" s="9">
        <v>2.9897658227848098</v>
      </c>
      <c r="C19" s="10" t="s">
        <v>159</v>
      </c>
      <c r="D19" s="9">
        <v>126.673481012658</v>
      </c>
      <c r="E19" s="10" t="s">
        <v>159</v>
      </c>
      <c r="F19" s="9">
        <v>15.5032054367089</v>
      </c>
      <c r="G19" s="10" t="s">
        <v>159</v>
      </c>
      <c r="H19" s="9">
        <v>120.430594936709</v>
      </c>
      <c r="I19" s="10" t="s">
        <v>159</v>
      </c>
      <c r="J19" s="9">
        <v>29.901816455696199</v>
      </c>
      <c r="K19" s="10" t="s">
        <v>159</v>
      </c>
      <c r="L19" s="9">
        <v>32.6476329113924</v>
      </c>
      <c r="M19" s="10" t="s">
        <v>159</v>
      </c>
      <c r="N19" s="9">
        <v>207.157367088608</v>
      </c>
      <c r="O19" s="10" t="s">
        <v>159</v>
      </c>
      <c r="P19" s="9">
        <v>128.03044936708901</v>
      </c>
      <c r="Q19" s="10" t="s">
        <v>159</v>
      </c>
      <c r="R19" s="9">
        <v>663.33431303164605</v>
      </c>
      <c r="S19" s="10" t="s">
        <v>159</v>
      </c>
    </row>
    <row r="20" spans="1:19" x14ac:dyDescent="0.2">
      <c r="A20" s="12" t="s">
        <v>187</v>
      </c>
      <c r="B20" s="9">
        <v>2.7988065506652999</v>
      </c>
      <c r="C20" s="10" t="s">
        <v>159</v>
      </c>
      <c r="D20" s="9">
        <v>162.76384851586499</v>
      </c>
      <c r="E20" s="10" t="s">
        <v>159</v>
      </c>
      <c r="F20" s="9">
        <v>14.076130182190401</v>
      </c>
      <c r="G20" s="10" t="s">
        <v>159</v>
      </c>
      <c r="H20" s="9">
        <v>110.371965199591</v>
      </c>
      <c r="I20" s="10" t="s">
        <v>159</v>
      </c>
      <c r="J20" s="9">
        <v>28.719709314227199</v>
      </c>
      <c r="K20" s="10" t="s">
        <v>159</v>
      </c>
      <c r="L20" s="9">
        <v>32.065903787103402</v>
      </c>
      <c r="M20" s="10" t="s">
        <v>159</v>
      </c>
      <c r="N20" s="9">
        <v>222.80033367451401</v>
      </c>
      <c r="O20" s="10" t="s">
        <v>159</v>
      </c>
      <c r="P20" s="9">
        <v>120.54235209826</v>
      </c>
      <c r="Q20" s="10" t="s">
        <v>159</v>
      </c>
      <c r="R20" s="9">
        <v>694.13904932241496</v>
      </c>
      <c r="S20" s="10" t="s">
        <v>159</v>
      </c>
    </row>
    <row r="21" spans="1:19" x14ac:dyDescent="0.2">
      <c r="A21" s="12" t="s">
        <v>188</v>
      </c>
      <c r="B21" s="9">
        <v>2.656908</v>
      </c>
      <c r="C21" s="10" t="s">
        <v>159</v>
      </c>
      <c r="D21" s="9">
        <v>175.23504</v>
      </c>
      <c r="E21" s="10" t="s">
        <v>159</v>
      </c>
      <c r="F21" s="9">
        <v>14.581770732000001</v>
      </c>
      <c r="G21" s="10" t="s">
        <v>159</v>
      </c>
      <c r="H21" s="9">
        <v>111.76095599999999</v>
      </c>
      <c r="I21" s="10" t="s">
        <v>159</v>
      </c>
      <c r="J21" s="9">
        <v>30.625398000000001</v>
      </c>
      <c r="K21" s="10" t="s">
        <v>159</v>
      </c>
      <c r="L21" s="9">
        <v>30.943386</v>
      </c>
      <c r="M21" s="10" t="s">
        <v>159</v>
      </c>
      <c r="N21" s="9">
        <v>256.62682799999999</v>
      </c>
      <c r="O21" s="10" t="s">
        <v>159</v>
      </c>
      <c r="P21" s="9">
        <v>139.77937800000001</v>
      </c>
      <c r="Q21" s="10" t="s">
        <v>159</v>
      </c>
      <c r="R21" s="9">
        <v>762.20966473199996</v>
      </c>
      <c r="S21" s="10" t="s">
        <v>159</v>
      </c>
    </row>
    <row r="22" spans="1:19" x14ac:dyDescent="0.2">
      <c r="A22" s="12" t="s">
        <v>189</v>
      </c>
      <c r="B22" s="9">
        <v>2.3916598240469198</v>
      </c>
      <c r="C22" s="10" t="s">
        <v>159</v>
      </c>
      <c r="D22" s="9">
        <v>198.281700879765</v>
      </c>
      <c r="E22" s="10" t="s">
        <v>159</v>
      </c>
      <c r="F22" s="9">
        <v>14.3569322639296</v>
      </c>
      <c r="G22" s="10" t="s">
        <v>159</v>
      </c>
      <c r="H22" s="9">
        <v>106.267020527859</v>
      </c>
      <c r="I22" s="10" t="s">
        <v>159</v>
      </c>
      <c r="J22" s="9">
        <v>27.3422463343109</v>
      </c>
      <c r="K22" s="10" t="s">
        <v>159</v>
      </c>
      <c r="L22" s="9">
        <v>25.230598240469199</v>
      </c>
      <c r="M22" s="10" t="s">
        <v>159</v>
      </c>
      <c r="N22" s="9">
        <v>258.53560117302101</v>
      </c>
      <c r="O22" s="10" t="s">
        <v>159</v>
      </c>
      <c r="P22" s="9">
        <v>136.58920821114401</v>
      </c>
      <c r="Q22" s="10" t="s">
        <v>159</v>
      </c>
      <c r="R22" s="9">
        <v>768.99496745454599</v>
      </c>
      <c r="S22" s="10" t="s">
        <v>159</v>
      </c>
    </row>
    <row r="23" spans="1:19" x14ac:dyDescent="0.2">
      <c r="A23" s="12" t="s">
        <v>190</v>
      </c>
      <c r="B23" s="9">
        <v>2.3752114285714301</v>
      </c>
      <c r="C23" s="10" t="s">
        <v>159</v>
      </c>
      <c r="D23" s="9">
        <v>205.57217142857101</v>
      </c>
      <c r="E23" s="10" t="s">
        <v>159</v>
      </c>
      <c r="F23" s="9">
        <v>14.0631888685714</v>
      </c>
      <c r="G23" s="10" t="s">
        <v>159</v>
      </c>
      <c r="H23" s="9">
        <v>106.016022857143</v>
      </c>
      <c r="I23" s="10" t="s">
        <v>159</v>
      </c>
      <c r="J23" s="9">
        <v>25.398994285714299</v>
      </c>
      <c r="K23" s="10" t="s">
        <v>159</v>
      </c>
      <c r="L23" s="9">
        <v>25.778990571428601</v>
      </c>
      <c r="M23" s="10" t="s">
        <v>159</v>
      </c>
      <c r="N23" s="9">
        <v>259.89343200000002</v>
      </c>
      <c r="O23" s="10" t="s">
        <v>159</v>
      </c>
      <c r="P23" s="9">
        <v>159.50458285714299</v>
      </c>
      <c r="Q23" s="10" t="s">
        <v>159</v>
      </c>
      <c r="R23" s="9">
        <v>798.60259429714301</v>
      </c>
      <c r="S23" s="10" t="s">
        <v>159</v>
      </c>
    </row>
    <row r="24" spans="1:19" x14ac:dyDescent="0.2">
      <c r="A24" s="12" t="s">
        <v>191</v>
      </c>
      <c r="B24" s="9">
        <v>2.2601292134831499</v>
      </c>
      <c r="C24" s="10" t="s">
        <v>159</v>
      </c>
      <c r="D24" s="9">
        <v>272.14933146067398</v>
      </c>
      <c r="E24" s="10" t="s">
        <v>159</v>
      </c>
      <c r="F24" s="9">
        <v>13.601805792134799</v>
      </c>
      <c r="G24" s="10" t="s">
        <v>159</v>
      </c>
      <c r="H24" s="9">
        <v>120.312202247191</v>
      </c>
      <c r="I24" s="10" t="s">
        <v>159</v>
      </c>
      <c r="J24" s="9">
        <v>24.716241573033699</v>
      </c>
      <c r="K24" s="10" t="s">
        <v>159</v>
      </c>
      <c r="L24" s="9">
        <v>25.567634831460701</v>
      </c>
      <c r="M24" s="10" t="s">
        <v>159</v>
      </c>
      <c r="N24" s="9">
        <v>252.76044943820199</v>
      </c>
      <c r="O24" s="10" t="s">
        <v>159</v>
      </c>
      <c r="P24" s="9">
        <v>135.686494382022</v>
      </c>
      <c r="Q24" s="10" t="s">
        <v>159</v>
      </c>
      <c r="R24" s="9">
        <v>847.05428893820203</v>
      </c>
      <c r="S24" s="10" t="s">
        <v>159</v>
      </c>
    </row>
    <row r="25" spans="1:19" x14ac:dyDescent="0.2">
      <c r="A25" s="12" t="s">
        <v>193</v>
      </c>
      <c r="B25" s="9">
        <v>2.7905817174515199</v>
      </c>
      <c r="C25" s="10" t="s">
        <v>159</v>
      </c>
      <c r="D25" s="9">
        <v>287.81938504155102</v>
      </c>
      <c r="E25" s="10" t="s">
        <v>159</v>
      </c>
      <c r="F25" s="9">
        <v>26.989778393351799</v>
      </c>
      <c r="G25" s="10" t="s">
        <v>159</v>
      </c>
      <c r="H25" s="9">
        <v>121.438089477839</v>
      </c>
      <c r="I25" s="10" t="s">
        <v>159</v>
      </c>
      <c r="J25" s="9">
        <v>22.506648199446001</v>
      </c>
      <c r="K25" s="10" t="s">
        <v>159</v>
      </c>
      <c r="L25" s="9">
        <v>24.3132465373961</v>
      </c>
      <c r="M25" s="10" t="s">
        <v>159</v>
      </c>
      <c r="N25" s="9">
        <v>265.27512465374002</v>
      </c>
      <c r="O25" s="10" t="s">
        <v>159</v>
      </c>
      <c r="P25" s="9">
        <v>78.698044321329604</v>
      </c>
      <c r="Q25" s="10" t="s">
        <v>159</v>
      </c>
      <c r="R25" s="9">
        <v>829.830898342105</v>
      </c>
      <c r="S25" s="10" t="s">
        <v>159</v>
      </c>
    </row>
    <row r="26" spans="1:19" x14ac:dyDescent="0.2">
      <c r="A26" s="12" t="s">
        <v>194</v>
      </c>
      <c r="B26" s="9">
        <v>3.2885771324863899</v>
      </c>
      <c r="C26" s="10" t="s">
        <v>159</v>
      </c>
      <c r="D26" s="9">
        <v>305.95929582577099</v>
      </c>
      <c r="E26" s="10" t="s">
        <v>159</v>
      </c>
      <c r="F26" s="9">
        <v>25.069352896551699</v>
      </c>
      <c r="G26" s="10" t="s">
        <v>159</v>
      </c>
      <c r="H26" s="9">
        <v>124.06522036622501</v>
      </c>
      <c r="I26" s="10" t="s">
        <v>159</v>
      </c>
      <c r="J26" s="9">
        <v>20.6030907441016</v>
      </c>
      <c r="K26" s="10" t="s">
        <v>159</v>
      </c>
      <c r="L26" s="9">
        <v>22.352308529945599</v>
      </c>
      <c r="M26" s="10" t="s">
        <v>184</v>
      </c>
      <c r="N26" s="9">
        <v>247.63680375991399</v>
      </c>
      <c r="O26" s="10" t="s">
        <v>159</v>
      </c>
      <c r="P26" s="9">
        <v>73.774780399274107</v>
      </c>
      <c r="Q26" s="10" t="s">
        <v>215</v>
      </c>
      <c r="R26" s="9">
        <v>822.74942965426999</v>
      </c>
      <c r="S26" s="10" t="s">
        <v>159</v>
      </c>
    </row>
    <row r="27" spans="1:19" x14ac:dyDescent="0.2">
      <c r="A27" s="12" t="s">
        <v>196</v>
      </c>
      <c r="B27" s="9">
        <v>3.1206037399821902</v>
      </c>
      <c r="C27" s="10" t="s">
        <v>159</v>
      </c>
      <c r="D27" s="9">
        <v>297.36065716829899</v>
      </c>
      <c r="E27" s="10" t="s">
        <v>159</v>
      </c>
      <c r="F27" s="9">
        <v>23.366500445235999</v>
      </c>
      <c r="G27" s="10" t="s">
        <v>195</v>
      </c>
      <c r="H27" s="9">
        <v>115.50563134461299</v>
      </c>
      <c r="I27" s="10" t="s">
        <v>159</v>
      </c>
      <c r="J27" s="9">
        <v>19.5625699020481</v>
      </c>
      <c r="K27" s="10" t="s">
        <v>159</v>
      </c>
      <c r="L27" s="9">
        <v>21.077566268922499</v>
      </c>
      <c r="M27" s="10" t="s">
        <v>159</v>
      </c>
      <c r="N27" s="9">
        <v>253.75428350713301</v>
      </c>
      <c r="O27" s="10" t="s">
        <v>159</v>
      </c>
      <c r="P27" s="9">
        <v>71.331595725734601</v>
      </c>
      <c r="Q27" s="10" t="s">
        <v>159</v>
      </c>
      <c r="R27" s="9">
        <v>805.07940810196806</v>
      </c>
      <c r="S27" s="10" t="s">
        <v>159</v>
      </c>
    </row>
    <row r="28" spans="1:19" x14ac:dyDescent="0.2">
      <c r="A28" s="12" t="s">
        <v>197</v>
      </c>
      <c r="B28" s="9">
        <v>3.30054688869413</v>
      </c>
      <c r="C28" s="10" t="s">
        <v>159</v>
      </c>
      <c r="D28" s="9">
        <v>280.47623663453101</v>
      </c>
      <c r="E28" s="10" t="s">
        <v>159</v>
      </c>
      <c r="F28" s="9">
        <v>22.273509202454001</v>
      </c>
      <c r="G28" s="10" t="s">
        <v>195</v>
      </c>
      <c r="H28" s="9">
        <v>127.045719544259</v>
      </c>
      <c r="I28" s="10" t="s">
        <v>159</v>
      </c>
      <c r="J28" s="9">
        <v>17.493128834355801</v>
      </c>
      <c r="K28" s="10" t="s">
        <v>159</v>
      </c>
      <c r="L28" s="9">
        <v>20.375241002629298</v>
      </c>
      <c r="M28" s="10" t="s">
        <v>159</v>
      </c>
      <c r="N28" s="9">
        <v>263.080943796898</v>
      </c>
      <c r="O28" s="10" t="s">
        <v>159</v>
      </c>
      <c r="P28" s="9">
        <v>68.392490797546003</v>
      </c>
      <c r="Q28" s="10" t="s">
        <v>159</v>
      </c>
      <c r="R28" s="9">
        <v>802.43781670136696</v>
      </c>
      <c r="S28" s="10" t="s">
        <v>159</v>
      </c>
    </row>
    <row r="29" spans="1:19" x14ac:dyDescent="0.2">
      <c r="A29" s="12" t="s">
        <v>198</v>
      </c>
      <c r="B29" s="9">
        <v>2.2838841832324999</v>
      </c>
      <c r="C29" s="10" t="s">
        <v>159</v>
      </c>
      <c r="D29" s="9">
        <v>191.75200864304199</v>
      </c>
      <c r="E29" s="10" t="s">
        <v>159</v>
      </c>
      <c r="F29" s="9">
        <v>8.7993707865168496</v>
      </c>
      <c r="G29" s="10" t="s">
        <v>228</v>
      </c>
      <c r="H29" s="9">
        <v>95.718882391063104</v>
      </c>
      <c r="I29" s="10" t="s">
        <v>159</v>
      </c>
      <c r="J29" s="9">
        <v>13.230855661192701</v>
      </c>
      <c r="K29" s="10" t="s">
        <v>159</v>
      </c>
      <c r="L29" s="9">
        <v>16.202870401037199</v>
      </c>
      <c r="M29" s="10" t="s">
        <v>159</v>
      </c>
      <c r="N29" s="9">
        <v>169.619293809212</v>
      </c>
      <c r="O29" s="10" t="s">
        <v>159</v>
      </c>
      <c r="P29" s="9">
        <v>45.134821089023298</v>
      </c>
      <c r="Q29" s="10" t="s">
        <v>159</v>
      </c>
      <c r="R29" s="9">
        <v>542.74198696431995</v>
      </c>
      <c r="S29" s="10" t="s">
        <v>159</v>
      </c>
    </row>
    <row r="30" spans="1:19" x14ac:dyDescent="0.2">
      <c r="A30" s="12" t="s">
        <v>199</v>
      </c>
      <c r="B30" s="9">
        <v>3.3996255319148898</v>
      </c>
      <c r="C30" s="10" t="s">
        <v>159</v>
      </c>
      <c r="D30" s="9">
        <v>148.92484595744699</v>
      </c>
      <c r="E30" s="10" t="s">
        <v>159</v>
      </c>
      <c r="F30" s="9">
        <v>11.7924510638298</v>
      </c>
      <c r="G30" s="10" t="s">
        <v>159</v>
      </c>
      <c r="H30" s="9">
        <v>129.321916984647</v>
      </c>
      <c r="I30" s="10" t="s">
        <v>159</v>
      </c>
      <c r="J30" s="9">
        <v>17.579642553191501</v>
      </c>
      <c r="K30" s="10" t="s">
        <v>159</v>
      </c>
      <c r="L30" s="9">
        <v>20.677976395353198</v>
      </c>
      <c r="M30" s="10" t="s">
        <v>159</v>
      </c>
      <c r="N30" s="9">
        <v>80.773012930736101</v>
      </c>
      <c r="O30" s="10" t="s">
        <v>159</v>
      </c>
      <c r="P30" s="9">
        <v>61.140699574468101</v>
      </c>
      <c r="Q30" s="10" t="s">
        <v>159</v>
      </c>
      <c r="R30" s="9">
        <v>473.61017099158698</v>
      </c>
      <c r="S30" s="10" t="s">
        <v>159</v>
      </c>
    </row>
    <row r="31" spans="1:19" x14ac:dyDescent="0.2">
      <c r="A31" s="12" t="s">
        <v>200</v>
      </c>
      <c r="B31" s="9">
        <v>3.34492182410423</v>
      </c>
      <c r="C31" s="10" t="s">
        <v>159</v>
      </c>
      <c r="D31" s="9">
        <v>138.715812703583</v>
      </c>
      <c r="E31" s="10" t="s">
        <v>229</v>
      </c>
      <c r="F31" s="9">
        <v>10.9892345276873</v>
      </c>
      <c r="G31" s="10" t="s">
        <v>159</v>
      </c>
      <c r="H31" s="9">
        <v>121.42819199140099</v>
      </c>
      <c r="I31" s="10" t="s">
        <v>159</v>
      </c>
      <c r="J31" s="9">
        <v>18.476911101547199</v>
      </c>
      <c r="K31" s="10" t="s">
        <v>159</v>
      </c>
      <c r="L31" s="9">
        <v>19.598101664658</v>
      </c>
      <c r="M31" s="10" t="s">
        <v>159</v>
      </c>
      <c r="N31" s="9">
        <v>122.38872068307001</v>
      </c>
      <c r="O31" s="10" t="s">
        <v>159</v>
      </c>
      <c r="P31" s="9">
        <v>52.6723534201954</v>
      </c>
      <c r="Q31" s="10" t="s">
        <v>159</v>
      </c>
      <c r="R31" s="9">
        <v>487.61424791624597</v>
      </c>
      <c r="S31" s="10" t="s">
        <v>159</v>
      </c>
    </row>
    <row r="32" spans="1:19" x14ac:dyDescent="0.2">
      <c r="A32" s="15" t="s">
        <v>201</v>
      </c>
      <c r="B32" s="13">
        <v>4.1520000000000001</v>
      </c>
      <c r="C32" s="14" t="s">
        <v>159</v>
      </c>
      <c r="D32" s="13">
        <v>177.91900000000001</v>
      </c>
      <c r="E32" s="14" t="s">
        <v>230</v>
      </c>
      <c r="F32" s="13">
        <v>11.866</v>
      </c>
      <c r="G32" s="14" t="s">
        <v>159</v>
      </c>
      <c r="H32" s="13">
        <v>125.90785714</v>
      </c>
      <c r="I32" s="14" t="s">
        <v>159</v>
      </c>
      <c r="J32" s="13">
        <v>23.11463711</v>
      </c>
      <c r="K32" s="14" t="s">
        <v>159</v>
      </c>
      <c r="L32" s="13">
        <v>19.691669990000001</v>
      </c>
      <c r="M32" s="14" t="s">
        <v>159</v>
      </c>
      <c r="N32" s="13">
        <v>167.82772498223</v>
      </c>
      <c r="O32" s="14" t="s">
        <v>159</v>
      </c>
      <c r="P32" s="13">
        <v>56.2</v>
      </c>
      <c r="Q32" s="14" t="s">
        <v>159</v>
      </c>
      <c r="R32" s="13">
        <v>586.67888922223005</v>
      </c>
      <c r="S32" s="14" t="s">
        <v>159</v>
      </c>
    </row>
    <row r="34" spans="1:2" x14ac:dyDescent="0.2">
      <c r="A34" s="16" t="s">
        <v>202</v>
      </c>
      <c r="B34" s="16" t="s">
        <v>231</v>
      </c>
    </row>
    <row r="36" spans="1:2" x14ac:dyDescent="0.2">
      <c r="B36" s="16" t="s">
        <v>232</v>
      </c>
    </row>
    <row r="37" spans="1:2" x14ac:dyDescent="0.2">
      <c r="B37" s="16" t="s">
        <v>233</v>
      </c>
    </row>
    <row r="38" spans="1:2" x14ac:dyDescent="0.2">
      <c r="B38" s="16" t="s">
        <v>234</v>
      </c>
    </row>
    <row r="39" spans="1:2" x14ac:dyDescent="0.2">
      <c r="B39" s="16" t="s">
        <v>235</v>
      </c>
    </row>
    <row r="40" spans="1:2" x14ac:dyDescent="0.2">
      <c r="B40" s="16" t="s">
        <v>236</v>
      </c>
    </row>
    <row r="41" spans="1:2" x14ac:dyDescent="0.2">
      <c r="B41" s="16" t="s">
        <v>237</v>
      </c>
    </row>
    <row r="42" spans="1:2" x14ac:dyDescent="0.2">
      <c r="B42" s="16" t="s">
        <v>238</v>
      </c>
    </row>
    <row r="46" spans="1:2" x14ac:dyDescent="0.2">
      <c r="A46" s="17" t="str">
        <f>HYPERLINK("#'CASINO 11'!A2", "&lt;&lt;&lt; Previous table")</f>
        <v>&lt;&lt;&lt; Previous table</v>
      </c>
    </row>
    <row r="47" spans="1:2" x14ac:dyDescent="0.2">
      <c r="A47" s="17" t="str">
        <f>HYPERLINK("#'CASINO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HYPERLINK("#'INDEX'!B18", "Link to index")</f>
        <v>Link to index</v>
      </c>
    </row>
    <row r="2" spans="1:19" ht="15.75" customHeight="1" x14ac:dyDescent="0.2">
      <c r="A2" s="25" t="s">
        <v>240</v>
      </c>
      <c r="B2" s="24"/>
      <c r="C2" s="24"/>
      <c r="D2" s="24"/>
      <c r="E2" s="24"/>
      <c r="F2" s="24"/>
      <c r="G2" s="24"/>
      <c r="H2" s="24"/>
      <c r="I2" s="24"/>
      <c r="J2" s="24"/>
      <c r="K2" s="24"/>
      <c r="L2" s="24"/>
      <c r="M2" s="24"/>
      <c r="N2" s="24"/>
      <c r="O2" s="24"/>
      <c r="P2" s="24"/>
      <c r="Q2" s="24"/>
      <c r="R2" s="24"/>
      <c r="S2" s="24"/>
    </row>
    <row r="3" spans="1:19" ht="15.75" customHeight="1" x14ac:dyDescent="0.2">
      <c r="A3" s="25" t="s">
        <v>36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15.028635290331801</v>
      </c>
      <c r="C7" s="10" t="s">
        <v>159</v>
      </c>
      <c r="D7" s="18">
        <v>21.578236467070798</v>
      </c>
      <c r="E7" s="10" t="s">
        <v>159</v>
      </c>
      <c r="F7" s="18">
        <v>17.8663668682204</v>
      </c>
      <c r="G7" s="10" t="s">
        <v>159</v>
      </c>
      <c r="H7" s="18">
        <v>32.203882470231598</v>
      </c>
      <c r="I7" s="10" t="s">
        <v>159</v>
      </c>
      <c r="J7" s="18">
        <v>18.095822144529802</v>
      </c>
      <c r="K7" s="10" t="s">
        <v>159</v>
      </c>
      <c r="L7" s="18">
        <v>67.639056183247206</v>
      </c>
      <c r="M7" s="10" t="s">
        <v>159</v>
      </c>
      <c r="N7" s="18">
        <v>50.470574273923901</v>
      </c>
      <c r="O7" s="10" t="s">
        <v>159</v>
      </c>
      <c r="P7" s="18">
        <v>40.276285862555198</v>
      </c>
      <c r="Q7" s="10" t="s">
        <v>159</v>
      </c>
      <c r="R7" s="18">
        <v>33.261651077673797</v>
      </c>
      <c r="S7" s="10" t="s">
        <v>159</v>
      </c>
    </row>
    <row r="8" spans="1:19" x14ac:dyDescent="0.2">
      <c r="A8" s="12" t="s">
        <v>171</v>
      </c>
      <c r="B8" s="18">
        <v>14.0166504207792</v>
      </c>
      <c r="C8" s="10" t="s">
        <v>159</v>
      </c>
      <c r="D8" s="18">
        <v>22.620117391478299</v>
      </c>
      <c r="E8" s="10" t="s">
        <v>159</v>
      </c>
      <c r="F8" s="18">
        <v>21.382491224021098</v>
      </c>
      <c r="G8" s="10" t="s">
        <v>159</v>
      </c>
      <c r="H8" s="18">
        <v>32.834344888720402</v>
      </c>
      <c r="I8" s="10" t="s">
        <v>159</v>
      </c>
      <c r="J8" s="18">
        <v>18.3722499400156</v>
      </c>
      <c r="K8" s="10" t="s">
        <v>159</v>
      </c>
      <c r="L8" s="18">
        <v>66.646102171267998</v>
      </c>
      <c r="M8" s="10" t="s">
        <v>159</v>
      </c>
      <c r="N8" s="18">
        <v>44.431305957790698</v>
      </c>
      <c r="O8" s="10" t="s">
        <v>159</v>
      </c>
      <c r="P8" s="18">
        <v>31.512062935906201</v>
      </c>
      <c r="Q8" s="10" t="s">
        <v>159</v>
      </c>
      <c r="R8" s="18">
        <v>31.380444779113802</v>
      </c>
      <c r="S8" s="10" t="s">
        <v>159</v>
      </c>
    </row>
    <row r="9" spans="1:19" x14ac:dyDescent="0.2">
      <c r="A9" s="12" t="s">
        <v>172</v>
      </c>
      <c r="B9" s="18">
        <v>15.2673052463047</v>
      </c>
      <c r="C9" s="10" t="s">
        <v>159</v>
      </c>
      <c r="D9" s="18">
        <v>23.820333733448599</v>
      </c>
      <c r="E9" s="10" t="s">
        <v>159</v>
      </c>
      <c r="F9" s="18">
        <v>32.063090239907801</v>
      </c>
      <c r="G9" s="10" t="s">
        <v>159</v>
      </c>
      <c r="H9" s="18">
        <v>35.192098485341603</v>
      </c>
      <c r="I9" s="10" t="s">
        <v>159</v>
      </c>
      <c r="J9" s="18">
        <v>17.446498195326001</v>
      </c>
      <c r="K9" s="10" t="s">
        <v>159</v>
      </c>
      <c r="L9" s="18">
        <v>65.974477013653996</v>
      </c>
      <c r="M9" s="10" t="s">
        <v>159</v>
      </c>
      <c r="N9" s="18">
        <v>43.796216049172699</v>
      </c>
      <c r="O9" s="10" t="s">
        <v>159</v>
      </c>
      <c r="P9" s="18">
        <v>31.294577818908799</v>
      </c>
      <c r="Q9" s="10" t="s">
        <v>159</v>
      </c>
      <c r="R9" s="18">
        <v>32.066793422575799</v>
      </c>
      <c r="S9" s="10" t="s">
        <v>159</v>
      </c>
    </row>
    <row r="10" spans="1:19" x14ac:dyDescent="0.2">
      <c r="A10" s="12" t="s">
        <v>173</v>
      </c>
      <c r="B10" s="18">
        <v>15.364660028699101</v>
      </c>
      <c r="C10" s="10" t="s">
        <v>159</v>
      </c>
      <c r="D10" s="18">
        <v>14.4323079273949</v>
      </c>
      <c r="E10" s="10" t="s">
        <v>159</v>
      </c>
      <c r="F10" s="18">
        <v>5.8804124894224303</v>
      </c>
      <c r="G10" s="10" t="s">
        <v>159</v>
      </c>
      <c r="H10" s="18">
        <v>18.246225977228001</v>
      </c>
      <c r="I10" s="10" t="s">
        <v>159</v>
      </c>
      <c r="J10" s="18">
        <v>12.182427029841699</v>
      </c>
      <c r="K10" s="10" t="s">
        <v>159</v>
      </c>
      <c r="L10" s="18">
        <v>45.225760166509303</v>
      </c>
      <c r="M10" s="10" t="s">
        <v>159</v>
      </c>
      <c r="N10" s="18">
        <v>29.4756790147004</v>
      </c>
      <c r="O10" s="10" t="s">
        <v>159</v>
      </c>
      <c r="P10" s="18">
        <v>29.971325377520799</v>
      </c>
      <c r="Q10" s="10" t="s">
        <v>159</v>
      </c>
      <c r="R10" s="18">
        <v>20.904070768242399</v>
      </c>
      <c r="S10" s="10" t="s">
        <v>159</v>
      </c>
    </row>
    <row r="11" spans="1:19" x14ac:dyDescent="0.2">
      <c r="A11" s="12" t="s">
        <v>174</v>
      </c>
      <c r="B11" s="18">
        <v>7.3462495300742203</v>
      </c>
      <c r="C11" s="10" t="s">
        <v>159</v>
      </c>
      <c r="D11" s="18">
        <v>13.9263678619796</v>
      </c>
      <c r="E11" s="10" t="s">
        <v>159</v>
      </c>
      <c r="F11" s="18">
        <v>5.8594027097964103</v>
      </c>
      <c r="G11" s="10" t="s">
        <v>159</v>
      </c>
      <c r="H11" s="18">
        <v>17.620114172929899</v>
      </c>
      <c r="I11" s="10" t="s">
        <v>159</v>
      </c>
      <c r="J11" s="18">
        <v>13.812142750268301</v>
      </c>
      <c r="K11" s="10" t="s">
        <v>159</v>
      </c>
      <c r="L11" s="18">
        <v>52.756507774331297</v>
      </c>
      <c r="M11" s="10" t="s">
        <v>159</v>
      </c>
      <c r="N11" s="18">
        <v>27.3755529109857</v>
      </c>
      <c r="O11" s="10" t="s">
        <v>159</v>
      </c>
      <c r="P11" s="18">
        <v>30.585781795695599</v>
      </c>
      <c r="Q11" s="10" t="s">
        <v>159</v>
      </c>
      <c r="R11" s="18">
        <v>20.332400077271298</v>
      </c>
      <c r="S11" s="10" t="s">
        <v>159</v>
      </c>
    </row>
    <row r="12" spans="1:19" x14ac:dyDescent="0.2">
      <c r="A12" s="12" t="s">
        <v>175</v>
      </c>
      <c r="B12" s="18">
        <v>8.3255551213704795</v>
      </c>
      <c r="C12" s="10" t="s">
        <v>159</v>
      </c>
      <c r="D12" s="18">
        <v>13.8709824742935</v>
      </c>
      <c r="E12" s="10" t="s">
        <v>159</v>
      </c>
      <c r="F12" s="18">
        <v>4.5605922406295702</v>
      </c>
      <c r="G12" s="10" t="s">
        <v>159</v>
      </c>
      <c r="H12" s="18">
        <v>17.252626950827199</v>
      </c>
      <c r="I12" s="10" t="s">
        <v>159</v>
      </c>
      <c r="J12" s="18">
        <v>14.909146717355499</v>
      </c>
      <c r="K12" s="10" t="s">
        <v>159</v>
      </c>
      <c r="L12" s="18">
        <v>56.482099798547601</v>
      </c>
      <c r="M12" s="10" t="s">
        <v>159</v>
      </c>
      <c r="N12" s="18">
        <v>26.794837267275799</v>
      </c>
      <c r="O12" s="10" t="s">
        <v>159</v>
      </c>
      <c r="P12" s="18">
        <v>26.0949945562352</v>
      </c>
      <c r="Q12" s="10" t="s">
        <v>159</v>
      </c>
      <c r="R12" s="18">
        <v>19.846693284279599</v>
      </c>
      <c r="S12" s="10" t="s">
        <v>159</v>
      </c>
    </row>
    <row r="13" spans="1:19" x14ac:dyDescent="0.2">
      <c r="A13" s="12" t="s">
        <v>179</v>
      </c>
      <c r="B13" s="18">
        <v>8.3576213785474405</v>
      </c>
      <c r="C13" s="10" t="s">
        <v>159</v>
      </c>
      <c r="D13" s="18">
        <v>13.9186419688097</v>
      </c>
      <c r="E13" s="10" t="s">
        <v>159</v>
      </c>
      <c r="F13" s="18">
        <v>14.9815108293714</v>
      </c>
      <c r="G13" s="10" t="s">
        <v>159</v>
      </c>
      <c r="H13" s="18">
        <v>17.553041205127901</v>
      </c>
      <c r="I13" s="10" t="s">
        <v>159</v>
      </c>
      <c r="J13" s="18">
        <v>14.480317995807001</v>
      </c>
      <c r="K13" s="10" t="s">
        <v>159</v>
      </c>
      <c r="L13" s="18">
        <v>60.245162658908697</v>
      </c>
      <c r="M13" s="10" t="s">
        <v>159</v>
      </c>
      <c r="N13" s="18">
        <v>26.367686791800701</v>
      </c>
      <c r="O13" s="10" t="s">
        <v>159</v>
      </c>
      <c r="P13" s="18">
        <v>30.723413574430602</v>
      </c>
      <c r="Q13" s="10" t="s">
        <v>159</v>
      </c>
      <c r="R13" s="18">
        <v>20.4360412959361</v>
      </c>
      <c r="S13" s="10" t="s">
        <v>159</v>
      </c>
    </row>
    <row r="14" spans="1:19" x14ac:dyDescent="0.2">
      <c r="A14" s="12" t="s">
        <v>180</v>
      </c>
      <c r="B14" s="18">
        <v>8.3040903282469607</v>
      </c>
      <c r="C14" s="10" t="s">
        <v>159</v>
      </c>
      <c r="D14" s="18">
        <v>14.9912737802031</v>
      </c>
      <c r="E14" s="10" t="s">
        <v>159</v>
      </c>
      <c r="F14" s="18">
        <v>36.2847222222222</v>
      </c>
      <c r="G14" s="10" t="s">
        <v>159</v>
      </c>
      <c r="H14" s="18">
        <v>18.220703010366599</v>
      </c>
      <c r="I14" s="10" t="s">
        <v>159</v>
      </c>
      <c r="J14" s="18">
        <v>15.168802201194699</v>
      </c>
      <c r="K14" s="10" t="s">
        <v>159</v>
      </c>
      <c r="L14" s="18">
        <v>64.014245960649305</v>
      </c>
      <c r="M14" s="10" t="s">
        <v>159</v>
      </c>
      <c r="N14" s="18">
        <v>28.186961310383602</v>
      </c>
      <c r="O14" s="10" t="s">
        <v>159</v>
      </c>
      <c r="P14" s="18">
        <v>34.277214526002098</v>
      </c>
      <c r="Q14" s="10" t="s">
        <v>159</v>
      </c>
      <c r="R14" s="18">
        <v>22.0827757698227</v>
      </c>
      <c r="S14" s="10" t="s">
        <v>159</v>
      </c>
    </row>
    <row r="15" spans="1:19" x14ac:dyDescent="0.2">
      <c r="A15" s="12" t="s">
        <v>181</v>
      </c>
      <c r="B15" s="18">
        <v>7.4843118060241096</v>
      </c>
      <c r="C15" s="10" t="s">
        <v>159</v>
      </c>
      <c r="D15" s="18">
        <v>15.739997320436601</v>
      </c>
      <c r="E15" s="10" t="s">
        <v>159</v>
      </c>
      <c r="F15" s="18">
        <v>61.836758309452698</v>
      </c>
      <c r="G15" s="10" t="s">
        <v>159</v>
      </c>
      <c r="H15" s="18">
        <v>17.8149144752167</v>
      </c>
      <c r="I15" s="10" t="s">
        <v>159</v>
      </c>
      <c r="J15" s="18">
        <v>17.485879627024602</v>
      </c>
      <c r="K15" s="10" t="s">
        <v>159</v>
      </c>
      <c r="L15" s="18">
        <v>59.156206490885303</v>
      </c>
      <c r="M15" s="10" t="s">
        <v>159</v>
      </c>
      <c r="N15" s="18">
        <v>29.433474356972901</v>
      </c>
      <c r="O15" s="10" t="s">
        <v>159</v>
      </c>
      <c r="P15" s="18">
        <v>38.4530007504436</v>
      </c>
      <c r="Q15" s="10" t="s">
        <v>159</v>
      </c>
      <c r="R15" s="18">
        <v>23.2832359278468</v>
      </c>
      <c r="S15" s="10" t="s">
        <v>159</v>
      </c>
    </row>
    <row r="16" spans="1:19" x14ac:dyDescent="0.2">
      <c r="A16" s="12" t="s">
        <v>182</v>
      </c>
      <c r="B16" s="18">
        <v>7.5752795798224497</v>
      </c>
      <c r="C16" s="10" t="s">
        <v>159</v>
      </c>
      <c r="D16" s="18">
        <v>17.070597283093701</v>
      </c>
      <c r="E16" s="10" t="s">
        <v>159</v>
      </c>
      <c r="F16" s="18">
        <v>67.258790445355999</v>
      </c>
      <c r="G16" s="10" t="s">
        <v>159</v>
      </c>
      <c r="H16" s="18">
        <v>16.4735592370265</v>
      </c>
      <c r="I16" s="10" t="s">
        <v>159</v>
      </c>
      <c r="J16" s="18">
        <v>18.351532650270499</v>
      </c>
      <c r="K16" s="10" t="s">
        <v>159</v>
      </c>
      <c r="L16" s="18">
        <v>59.559126163253701</v>
      </c>
      <c r="M16" s="10" t="s">
        <v>159</v>
      </c>
      <c r="N16" s="18">
        <v>29.994947312680502</v>
      </c>
      <c r="O16" s="10" t="s">
        <v>159</v>
      </c>
      <c r="P16" s="18">
        <v>48.734286915667802</v>
      </c>
      <c r="Q16" s="10" t="s">
        <v>159</v>
      </c>
      <c r="R16" s="18">
        <v>24.774516980180401</v>
      </c>
      <c r="S16" s="10" t="s">
        <v>159</v>
      </c>
    </row>
    <row r="17" spans="1:19" x14ac:dyDescent="0.2">
      <c r="A17" s="12" t="s">
        <v>183</v>
      </c>
      <c r="B17" s="18">
        <v>7.2231485068105297</v>
      </c>
      <c r="C17" s="10" t="s">
        <v>159</v>
      </c>
      <c r="D17" s="18">
        <v>15.574920175220701</v>
      </c>
      <c r="E17" s="10" t="s">
        <v>159</v>
      </c>
      <c r="F17" s="18">
        <v>71.136162331910796</v>
      </c>
      <c r="G17" s="10" t="s">
        <v>159</v>
      </c>
      <c r="H17" s="18">
        <v>16.373798481149102</v>
      </c>
      <c r="I17" s="10" t="s">
        <v>159</v>
      </c>
      <c r="J17" s="18">
        <v>16.443053918979299</v>
      </c>
      <c r="K17" s="10" t="s">
        <v>159</v>
      </c>
      <c r="L17" s="18">
        <v>62.523025242928703</v>
      </c>
      <c r="M17" s="10" t="s">
        <v>159</v>
      </c>
      <c r="N17" s="18">
        <v>30.1699149915205</v>
      </c>
      <c r="O17" s="10" t="s">
        <v>159</v>
      </c>
      <c r="P17" s="18">
        <v>51.406858116666299</v>
      </c>
      <c r="Q17" s="10" t="s">
        <v>159</v>
      </c>
      <c r="R17" s="18">
        <v>24.5599066858592</v>
      </c>
      <c r="S17" s="10" t="s">
        <v>159</v>
      </c>
    </row>
    <row r="18" spans="1:19" x14ac:dyDescent="0.2">
      <c r="A18" s="12" t="s">
        <v>185</v>
      </c>
      <c r="B18" s="18">
        <v>7.5283919017532002</v>
      </c>
      <c r="C18" s="10" t="s">
        <v>159</v>
      </c>
      <c r="D18" s="18">
        <v>17.326197682939299</v>
      </c>
      <c r="E18" s="10" t="s">
        <v>159</v>
      </c>
      <c r="F18" s="18">
        <v>72.102262482824599</v>
      </c>
      <c r="G18" s="10" t="s">
        <v>177</v>
      </c>
      <c r="H18" s="18">
        <v>16.985399297578098</v>
      </c>
      <c r="I18" s="10" t="s">
        <v>159</v>
      </c>
      <c r="J18" s="18">
        <v>17.060140339744599</v>
      </c>
      <c r="K18" s="10" t="s">
        <v>159</v>
      </c>
      <c r="L18" s="18">
        <v>64.431949287836801</v>
      </c>
      <c r="M18" s="10" t="s">
        <v>159</v>
      </c>
      <c r="N18" s="18">
        <v>33.114575352511999</v>
      </c>
      <c r="O18" s="10" t="s">
        <v>159</v>
      </c>
      <c r="P18" s="18">
        <v>53.919563533172798</v>
      </c>
      <c r="Q18" s="10" t="s">
        <v>159</v>
      </c>
      <c r="R18" s="18">
        <v>26.389584851953298</v>
      </c>
      <c r="S18" s="10" t="s">
        <v>159</v>
      </c>
    </row>
    <row r="19" spans="1:19" x14ac:dyDescent="0.2">
      <c r="A19" s="12" t="s">
        <v>186</v>
      </c>
      <c r="B19" s="18">
        <v>7.7388245382088803</v>
      </c>
      <c r="C19" s="10" t="s">
        <v>159</v>
      </c>
      <c r="D19" s="18">
        <v>16.708146039324699</v>
      </c>
      <c r="E19" s="10" t="s">
        <v>159</v>
      </c>
      <c r="F19" s="18">
        <v>67.624319446669702</v>
      </c>
      <c r="G19" s="10" t="s">
        <v>159</v>
      </c>
      <c r="H19" s="18">
        <v>26.245479174979799</v>
      </c>
      <c r="I19" s="10" t="s">
        <v>159</v>
      </c>
      <c r="J19" s="18">
        <v>17.040950653283801</v>
      </c>
      <c r="K19" s="10" t="s">
        <v>159</v>
      </c>
      <c r="L19" s="18">
        <v>60.529822257571702</v>
      </c>
      <c r="M19" s="10" t="s">
        <v>159</v>
      </c>
      <c r="N19" s="18">
        <v>35.512143798330499</v>
      </c>
      <c r="O19" s="10" t="s">
        <v>159</v>
      </c>
      <c r="P19" s="18">
        <v>53.256604247890102</v>
      </c>
      <c r="Q19" s="10" t="s">
        <v>159</v>
      </c>
      <c r="R19" s="18">
        <v>28.444290921220201</v>
      </c>
      <c r="S19" s="10" t="s">
        <v>159</v>
      </c>
    </row>
    <row r="20" spans="1:19" x14ac:dyDescent="0.2">
      <c r="A20" s="12" t="s">
        <v>187</v>
      </c>
      <c r="B20" s="18">
        <v>7.3091276287482998</v>
      </c>
      <c r="C20" s="10" t="s">
        <v>159</v>
      </c>
      <c r="D20" s="18">
        <v>21.832672643320201</v>
      </c>
      <c r="E20" s="10" t="s">
        <v>159</v>
      </c>
      <c r="F20" s="18">
        <v>62.281927839898103</v>
      </c>
      <c r="G20" s="10" t="s">
        <v>159</v>
      </c>
      <c r="H20" s="18">
        <v>24.326900901338899</v>
      </c>
      <c r="I20" s="10" t="s">
        <v>159</v>
      </c>
      <c r="J20" s="18">
        <v>16.6757318279309</v>
      </c>
      <c r="K20" s="10" t="s">
        <v>159</v>
      </c>
      <c r="L20" s="18">
        <v>60.634035372821003</v>
      </c>
      <c r="M20" s="10" t="s">
        <v>159</v>
      </c>
      <c r="N20" s="18">
        <v>38.693955498646098</v>
      </c>
      <c r="O20" s="10" t="s">
        <v>159</v>
      </c>
      <c r="P20" s="18">
        <v>50.290189662026599</v>
      </c>
      <c r="Q20" s="10" t="s">
        <v>159</v>
      </c>
      <c r="R20" s="18">
        <v>30.166370047532499</v>
      </c>
      <c r="S20" s="10" t="s">
        <v>159</v>
      </c>
    </row>
    <row r="21" spans="1:19" x14ac:dyDescent="0.2">
      <c r="A21" s="12" t="s">
        <v>188</v>
      </c>
      <c r="B21" s="18">
        <v>6.9541770632530904</v>
      </c>
      <c r="C21" s="10" t="s">
        <v>159</v>
      </c>
      <c r="D21" s="18">
        <v>23.7596935754936</v>
      </c>
      <c r="E21" s="10" t="s">
        <v>159</v>
      </c>
      <c r="F21" s="18">
        <v>64.822965892297006</v>
      </c>
      <c r="G21" s="10" t="s">
        <v>159</v>
      </c>
      <c r="H21" s="18">
        <v>24.7177427557607</v>
      </c>
      <c r="I21" s="10" t="s">
        <v>159</v>
      </c>
      <c r="J21" s="18">
        <v>18.0172658700479</v>
      </c>
      <c r="K21" s="10" t="s">
        <v>159</v>
      </c>
      <c r="L21" s="18">
        <v>59.518874982307899</v>
      </c>
      <c r="M21" s="10" t="s">
        <v>159</v>
      </c>
      <c r="N21" s="18">
        <v>44.789614236484198</v>
      </c>
      <c r="O21" s="10" t="s">
        <v>159</v>
      </c>
      <c r="P21" s="18">
        <v>57.881393121126401</v>
      </c>
      <c r="Q21" s="10" t="s">
        <v>159</v>
      </c>
      <c r="R21" s="18">
        <v>33.326095603676201</v>
      </c>
      <c r="S21" s="10" t="s">
        <v>159</v>
      </c>
    </row>
    <row r="22" spans="1:19" x14ac:dyDescent="0.2">
      <c r="A22" s="12" t="s">
        <v>189</v>
      </c>
      <c r="B22" s="18">
        <v>6.2802079011896002</v>
      </c>
      <c r="C22" s="10" t="s">
        <v>159</v>
      </c>
      <c r="D22" s="18">
        <v>27.124968580142198</v>
      </c>
      <c r="E22" s="10" t="s">
        <v>159</v>
      </c>
      <c r="F22" s="18">
        <v>63.440173450594102</v>
      </c>
      <c r="G22" s="10" t="s">
        <v>159</v>
      </c>
      <c r="H22" s="18">
        <v>23.554009766032902</v>
      </c>
      <c r="I22" s="10" t="s">
        <v>159</v>
      </c>
      <c r="J22" s="18">
        <v>16.2872281413187</v>
      </c>
      <c r="K22" s="10" t="s">
        <v>159</v>
      </c>
      <c r="L22" s="18">
        <v>49.456601787870099</v>
      </c>
      <c r="M22" s="10" t="s">
        <v>159</v>
      </c>
      <c r="N22" s="18">
        <v>45.184377537384101</v>
      </c>
      <c r="O22" s="10" t="s">
        <v>159</v>
      </c>
      <c r="P22" s="18">
        <v>56.218356028089097</v>
      </c>
      <c r="Q22" s="10" t="s">
        <v>159</v>
      </c>
      <c r="R22" s="18">
        <v>33.769165012006503</v>
      </c>
      <c r="S22" s="10" t="s">
        <v>159</v>
      </c>
    </row>
    <row r="23" spans="1:19" x14ac:dyDescent="0.2">
      <c r="A23" s="12" t="s">
        <v>190</v>
      </c>
      <c r="B23" s="18">
        <v>6.3067373765567503</v>
      </c>
      <c r="C23" s="10" t="s">
        <v>159</v>
      </c>
      <c r="D23" s="18">
        <v>28.432373546728702</v>
      </c>
      <c r="E23" s="10" t="s">
        <v>159</v>
      </c>
      <c r="F23" s="18">
        <v>62.533327768735298</v>
      </c>
      <c r="G23" s="10" t="s">
        <v>159</v>
      </c>
      <c r="H23" s="18">
        <v>23.695490735470401</v>
      </c>
      <c r="I23" s="10" t="s">
        <v>159</v>
      </c>
      <c r="J23" s="18">
        <v>15.378070111300801</v>
      </c>
      <c r="K23" s="10" t="s">
        <v>159</v>
      </c>
      <c r="L23" s="18">
        <v>51.6206917290218</v>
      </c>
      <c r="M23" s="10" t="s">
        <v>159</v>
      </c>
      <c r="N23" s="18">
        <v>45.621115495051797</v>
      </c>
      <c r="O23" s="10" t="s">
        <v>159</v>
      </c>
      <c r="P23" s="18">
        <v>66.1170829179121</v>
      </c>
      <c r="Q23" s="10" t="s">
        <v>159</v>
      </c>
      <c r="R23" s="18">
        <v>35.384911371202499</v>
      </c>
      <c r="S23" s="10" t="s">
        <v>159</v>
      </c>
    </row>
    <row r="24" spans="1:19" x14ac:dyDescent="0.2">
      <c r="A24" s="12" t="s">
        <v>191</v>
      </c>
      <c r="B24" s="18">
        <v>6.01258158061834</v>
      </c>
      <c r="C24" s="10" t="s">
        <v>159</v>
      </c>
      <c r="D24" s="18">
        <v>37.707474083026199</v>
      </c>
      <c r="E24" s="10" t="s">
        <v>159</v>
      </c>
      <c r="F24" s="18">
        <v>60.946103955169797</v>
      </c>
      <c r="G24" s="10" t="s">
        <v>159</v>
      </c>
      <c r="H24" s="18">
        <v>26.9556364109486</v>
      </c>
      <c r="I24" s="10" t="s">
        <v>159</v>
      </c>
      <c r="J24" s="18">
        <v>15.0823923261412</v>
      </c>
      <c r="K24" s="10" t="s">
        <v>159</v>
      </c>
      <c r="L24" s="18">
        <v>51.782652898492898</v>
      </c>
      <c r="M24" s="10" t="s">
        <v>159</v>
      </c>
      <c r="N24" s="18">
        <v>44.162989462922198</v>
      </c>
      <c r="O24" s="10" t="s">
        <v>159</v>
      </c>
      <c r="P24" s="18">
        <v>56.612117623475797</v>
      </c>
      <c r="Q24" s="10" t="s">
        <v>159</v>
      </c>
      <c r="R24" s="18">
        <v>37.587993924540498</v>
      </c>
      <c r="S24" s="10" t="s">
        <v>159</v>
      </c>
    </row>
    <row r="25" spans="1:19" x14ac:dyDescent="0.2">
      <c r="A25" s="12" t="s">
        <v>193</v>
      </c>
      <c r="B25" s="18">
        <v>7.3969611354013702</v>
      </c>
      <c r="C25" s="10" t="s">
        <v>159</v>
      </c>
      <c r="D25" s="18">
        <v>39.814499653919803</v>
      </c>
      <c r="E25" s="10" t="s">
        <v>159</v>
      </c>
      <c r="F25" s="18">
        <v>121.779974872102</v>
      </c>
      <c r="G25" s="10" t="s">
        <v>159</v>
      </c>
      <c r="H25" s="18">
        <v>27.199917019225101</v>
      </c>
      <c r="I25" s="10" t="s">
        <v>159</v>
      </c>
      <c r="J25" s="18">
        <v>13.8180347328035</v>
      </c>
      <c r="K25" s="10" t="s">
        <v>159</v>
      </c>
      <c r="L25" s="18">
        <v>49.634718295294199</v>
      </c>
      <c r="M25" s="10" t="s">
        <v>159</v>
      </c>
      <c r="N25" s="18">
        <v>45.923028937137303</v>
      </c>
      <c r="O25" s="10" t="s">
        <v>159</v>
      </c>
      <c r="P25" s="18">
        <v>33.061629869082303</v>
      </c>
      <c r="Q25" s="10" t="s">
        <v>159</v>
      </c>
      <c r="R25" s="18">
        <v>36.764347893278398</v>
      </c>
      <c r="S25" s="10" t="s">
        <v>159</v>
      </c>
    </row>
    <row r="26" spans="1:19" x14ac:dyDescent="0.2">
      <c r="A26" s="12" t="s">
        <v>194</v>
      </c>
      <c r="B26" s="18">
        <v>8.6651900026705597</v>
      </c>
      <c r="C26" s="10" t="s">
        <v>159</v>
      </c>
      <c r="D26" s="18">
        <v>42.3554975767359</v>
      </c>
      <c r="E26" s="10" t="s">
        <v>159</v>
      </c>
      <c r="F26" s="18">
        <v>114.466425843403</v>
      </c>
      <c r="G26" s="10" t="s">
        <v>159</v>
      </c>
      <c r="H26" s="18">
        <v>27.8100884936593</v>
      </c>
      <c r="I26" s="10" t="s">
        <v>159</v>
      </c>
      <c r="J26" s="18">
        <v>12.7557715270716</v>
      </c>
      <c r="K26" s="10" t="s">
        <v>159</v>
      </c>
      <c r="L26" s="18">
        <v>45.771741943675302</v>
      </c>
      <c r="M26" s="10" t="s">
        <v>184</v>
      </c>
      <c r="N26" s="18">
        <v>42.619591793865403</v>
      </c>
      <c r="O26" s="10" t="s">
        <v>159</v>
      </c>
      <c r="P26" s="18">
        <v>31.272239114964101</v>
      </c>
      <c r="Q26" s="10" t="s">
        <v>215</v>
      </c>
      <c r="R26" s="18">
        <v>36.468191008532401</v>
      </c>
      <c r="S26" s="10" t="s">
        <v>159</v>
      </c>
    </row>
    <row r="27" spans="1:19" x14ac:dyDescent="0.2">
      <c r="A27" s="12" t="s">
        <v>196</v>
      </c>
      <c r="B27" s="18">
        <v>8.1481888840005894</v>
      </c>
      <c r="C27" s="10" t="s">
        <v>159</v>
      </c>
      <c r="D27" s="18">
        <v>41.284684604776601</v>
      </c>
      <c r="E27" s="10" t="s">
        <v>159</v>
      </c>
      <c r="F27" s="18">
        <v>108.353001817639</v>
      </c>
      <c r="G27" s="10" t="s">
        <v>195</v>
      </c>
      <c r="H27" s="18">
        <v>25.909701085419499</v>
      </c>
      <c r="I27" s="10" t="s">
        <v>159</v>
      </c>
      <c r="J27" s="18">
        <v>12.19994067497</v>
      </c>
      <c r="K27" s="10" t="s">
        <v>159</v>
      </c>
      <c r="L27" s="18">
        <v>42.969599603073803</v>
      </c>
      <c r="M27" s="10" t="s">
        <v>159</v>
      </c>
      <c r="N27" s="18">
        <v>43.566996936788499</v>
      </c>
      <c r="O27" s="10" t="s">
        <v>159</v>
      </c>
      <c r="P27" s="18">
        <v>30.442936410302199</v>
      </c>
      <c r="Q27" s="10" t="s">
        <v>159</v>
      </c>
      <c r="R27" s="18">
        <v>35.741064294254699</v>
      </c>
      <c r="S27" s="10" t="s">
        <v>159</v>
      </c>
    </row>
    <row r="28" spans="1:19" x14ac:dyDescent="0.2">
      <c r="A28" s="12" t="s">
        <v>197</v>
      </c>
      <c r="B28" s="18">
        <v>8.5328855503651599</v>
      </c>
      <c r="C28" s="10" t="s">
        <v>159</v>
      </c>
      <c r="D28" s="18">
        <v>39.0197425006847</v>
      </c>
      <c r="E28" s="10" t="s">
        <v>159</v>
      </c>
      <c r="F28" s="18">
        <v>104.964669872247</v>
      </c>
      <c r="G28" s="10" t="s">
        <v>195</v>
      </c>
      <c r="H28" s="18">
        <v>28.426603388212801</v>
      </c>
      <c r="I28" s="10" t="s">
        <v>159</v>
      </c>
      <c r="J28" s="18">
        <v>10.9400286212467</v>
      </c>
      <c r="K28" s="10" t="s">
        <v>159</v>
      </c>
      <c r="L28" s="18">
        <v>41.217842852899601</v>
      </c>
      <c r="M28" s="10" t="s">
        <v>159</v>
      </c>
      <c r="N28" s="18">
        <v>44.9863028889513</v>
      </c>
      <c r="O28" s="10" t="s">
        <v>159</v>
      </c>
      <c r="P28" s="18">
        <v>29.222128376508198</v>
      </c>
      <c r="Q28" s="10" t="s">
        <v>159</v>
      </c>
      <c r="R28" s="18">
        <v>35.596665225343997</v>
      </c>
      <c r="S28" s="10" t="s">
        <v>159</v>
      </c>
    </row>
    <row r="29" spans="1:19" x14ac:dyDescent="0.2">
      <c r="A29" s="12" t="s">
        <v>198</v>
      </c>
      <c r="B29" s="18">
        <v>5.8480977687951201</v>
      </c>
      <c r="C29" s="10" t="s">
        <v>159</v>
      </c>
      <c r="D29" s="18">
        <v>26.754730895810699</v>
      </c>
      <c r="E29" s="10" t="s">
        <v>159</v>
      </c>
      <c r="F29" s="18">
        <v>41.942861782896401</v>
      </c>
      <c r="G29" s="10" t="s">
        <v>228</v>
      </c>
      <c r="H29" s="18">
        <v>21.329264491945398</v>
      </c>
      <c r="I29" s="10" t="s">
        <v>159</v>
      </c>
      <c r="J29" s="18">
        <v>8.2707436818440101</v>
      </c>
      <c r="K29" s="10" t="s">
        <v>159</v>
      </c>
      <c r="L29" s="18">
        <v>32.5174354667217</v>
      </c>
      <c r="M29" s="10" t="s">
        <v>159</v>
      </c>
      <c r="N29" s="18">
        <v>28.935161574676101</v>
      </c>
      <c r="O29" s="10" t="s">
        <v>159</v>
      </c>
      <c r="P29" s="18">
        <v>19.184941688967101</v>
      </c>
      <c r="Q29" s="10" t="s">
        <v>159</v>
      </c>
      <c r="R29" s="18">
        <v>24.044842604977401</v>
      </c>
      <c r="S29" s="10" t="s">
        <v>159</v>
      </c>
    </row>
    <row r="30" spans="1:19" x14ac:dyDescent="0.2">
      <c r="A30" s="12" t="s">
        <v>199</v>
      </c>
      <c r="B30" s="18">
        <v>8.6583662175613902</v>
      </c>
      <c r="C30" s="10" t="s">
        <v>159</v>
      </c>
      <c r="D30" s="18">
        <v>21.0351682879805</v>
      </c>
      <c r="E30" s="10" t="s">
        <v>159</v>
      </c>
      <c r="F30" s="18">
        <v>56.787889558460002</v>
      </c>
      <c r="G30" s="10" t="s">
        <v>159</v>
      </c>
      <c r="H30" s="18">
        <v>28.845688406660202</v>
      </c>
      <c r="I30" s="10" t="s">
        <v>159</v>
      </c>
      <c r="J30" s="18">
        <v>11.0334023622851</v>
      </c>
      <c r="K30" s="10" t="s">
        <v>159</v>
      </c>
      <c r="L30" s="18">
        <v>41.2842599152237</v>
      </c>
      <c r="M30" s="10" t="s">
        <v>159</v>
      </c>
      <c r="N30" s="18">
        <v>13.983238619106899</v>
      </c>
      <c r="O30" s="10" t="s">
        <v>159</v>
      </c>
      <c r="P30" s="18">
        <v>25.9382961462371</v>
      </c>
      <c r="Q30" s="10" t="s">
        <v>159</v>
      </c>
      <c r="R30" s="18">
        <v>21.147640305325002</v>
      </c>
      <c r="S30" s="10" t="s">
        <v>159</v>
      </c>
    </row>
    <row r="31" spans="1:19" x14ac:dyDescent="0.2">
      <c r="A31" s="12" t="s">
        <v>200</v>
      </c>
      <c r="B31" s="18">
        <v>8.7661490918370504</v>
      </c>
      <c r="C31" s="10" t="s">
        <v>159</v>
      </c>
      <c r="D31" s="18">
        <v>20.408605029962299</v>
      </c>
      <c r="E31" s="10" t="s">
        <v>229</v>
      </c>
      <c r="F31" s="18">
        <v>54.8354802109057</v>
      </c>
      <c r="G31" s="10" t="s">
        <v>159</v>
      </c>
      <c r="H31" s="18">
        <v>27.845041318836302</v>
      </c>
      <c r="I31" s="10" t="s">
        <v>159</v>
      </c>
      <c r="J31" s="18">
        <v>12.0023643474299</v>
      </c>
      <c r="K31" s="10" t="s">
        <v>159</v>
      </c>
      <c r="L31" s="18">
        <v>40.320188134494401</v>
      </c>
      <c r="M31" s="10" t="s">
        <v>159</v>
      </c>
      <c r="N31" s="18">
        <v>22.121637529197301</v>
      </c>
      <c r="O31" s="10" t="s">
        <v>159</v>
      </c>
      <c r="P31" s="18">
        <v>23.006717400626499</v>
      </c>
      <c r="Q31" s="10" t="s">
        <v>159</v>
      </c>
      <c r="R31" s="18">
        <v>22.583709398653301</v>
      </c>
      <c r="S31" s="10" t="s">
        <v>159</v>
      </c>
    </row>
    <row r="32" spans="1:19" x14ac:dyDescent="0.2">
      <c r="A32" s="15" t="s">
        <v>201</v>
      </c>
      <c r="B32" s="19">
        <v>11.426008203499601</v>
      </c>
      <c r="C32" s="14" t="s">
        <v>159</v>
      </c>
      <c r="D32" s="19">
        <v>27.5314998136522</v>
      </c>
      <c r="E32" s="14" t="s">
        <v>230</v>
      </c>
      <c r="F32" s="19">
        <v>62.5387045855216</v>
      </c>
      <c r="G32" s="14" t="s">
        <v>159</v>
      </c>
      <c r="H32" s="19">
        <v>30.114155697450801</v>
      </c>
      <c r="I32" s="14" t="s">
        <v>159</v>
      </c>
      <c r="J32" s="19">
        <v>15.826897047550901</v>
      </c>
      <c r="K32" s="14" t="s">
        <v>159</v>
      </c>
      <c r="L32" s="19">
        <v>43.068071943169798</v>
      </c>
      <c r="M32" s="14" t="s">
        <v>159</v>
      </c>
      <c r="N32" s="19">
        <v>31.744817797205499</v>
      </c>
      <c r="O32" s="14" t="s">
        <v>159</v>
      </c>
      <c r="P32" s="19">
        <v>25.596094090695299</v>
      </c>
      <c r="Q32" s="14" t="s">
        <v>159</v>
      </c>
      <c r="R32" s="19">
        <v>28.478716501128101</v>
      </c>
      <c r="S32" s="14" t="s">
        <v>159</v>
      </c>
    </row>
    <row r="34" spans="1:2" x14ac:dyDescent="0.2">
      <c r="A34" s="16" t="s">
        <v>202</v>
      </c>
      <c r="B34" s="16" t="s">
        <v>231</v>
      </c>
    </row>
    <row r="36" spans="1:2" x14ac:dyDescent="0.2">
      <c r="B36" s="16" t="s">
        <v>232</v>
      </c>
    </row>
    <row r="37" spans="1:2" x14ac:dyDescent="0.2">
      <c r="B37" s="16" t="s">
        <v>233</v>
      </c>
    </row>
    <row r="38" spans="1:2" x14ac:dyDescent="0.2">
      <c r="B38" s="16" t="s">
        <v>234</v>
      </c>
    </row>
    <row r="39" spans="1:2" x14ac:dyDescent="0.2">
      <c r="B39" s="16" t="s">
        <v>235</v>
      </c>
    </row>
    <row r="40" spans="1:2" x14ac:dyDescent="0.2">
      <c r="B40" s="16" t="s">
        <v>236</v>
      </c>
    </row>
    <row r="41" spans="1:2" x14ac:dyDescent="0.2">
      <c r="B41" s="16" t="s">
        <v>237</v>
      </c>
    </row>
    <row r="42" spans="1:2" x14ac:dyDescent="0.2">
      <c r="B42" s="16" t="s">
        <v>238</v>
      </c>
    </row>
    <row r="46" spans="1:2" x14ac:dyDescent="0.2">
      <c r="A46" s="17" t="str">
        <f>HYPERLINK("#'CASINO 12'!A2", "&lt;&lt;&lt; Previous table")</f>
        <v>&lt;&lt;&lt; Previous table</v>
      </c>
    </row>
    <row r="47" spans="1:2" x14ac:dyDescent="0.2">
      <c r="A47" s="17" t="str">
        <f>HYPERLINK("#'CASINO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HYPERLINK("#'INDEX'!B19", "Link to index")</f>
        <v>Link to index</v>
      </c>
    </row>
    <row r="2" spans="1:19" ht="15.75" customHeight="1" x14ac:dyDescent="0.2">
      <c r="A2" s="25" t="s">
        <v>241</v>
      </c>
      <c r="B2" s="24"/>
      <c r="C2" s="24"/>
      <c r="D2" s="24"/>
      <c r="E2" s="24"/>
      <c r="F2" s="24"/>
      <c r="G2" s="24"/>
      <c r="H2" s="24"/>
      <c r="I2" s="24"/>
      <c r="J2" s="24"/>
      <c r="K2" s="24"/>
      <c r="L2" s="24"/>
      <c r="M2" s="24"/>
      <c r="N2" s="24"/>
      <c r="O2" s="24"/>
      <c r="P2" s="24"/>
      <c r="Q2" s="24"/>
      <c r="R2" s="24"/>
      <c r="S2" s="24"/>
    </row>
    <row r="3" spans="1:19" ht="15.75" customHeight="1" x14ac:dyDescent="0.2">
      <c r="A3" s="25" t="s">
        <v>37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29.474069808203001</v>
      </c>
      <c r="C7" s="10" t="s">
        <v>159</v>
      </c>
      <c r="D7" s="18">
        <v>42.319108533926901</v>
      </c>
      <c r="E7" s="10" t="s">
        <v>159</v>
      </c>
      <c r="F7" s="18">
        <v>35.0394120370769</v>
      </c>
      <c r="G7" s="10" t="s">
        <v>159</v>
      </c>
      <c r="H7" s="18">
        <v>63.158062038633403</v>
      </c>
      <c r="I7" s="10" t="s">
        <v>159</v>
      </c>
      <c r="J7" s="18">
        <v>35.489418355092802</v>
      </c>
      <c r="K7" s="10" t="s">
        <v>159</v>
      </c>
      <c r="L7" s="18">
        <v>132.65331317132399</v>
      </c>
      <c r="M7" s="10" t="s">
        <v>159</v>
      </c>
      <c r="N7" s="18">
        <v>98.982588949158298</v>
      </c>
      <c r="O7" s="10" t="s">
        <v>159</v>
      </c>
      <c r="P7" s="18">
        <v>78.989611378205296</v>
      </c>
      <c r="Q7" s="10" t="s">
        <v>159</v>
      </c>
      <c r="R7" s="18">
        <v>65.232551516512601</v>
      </c>
      <c r="S7" s="10" t="s">
        <v>159</v>
      </c>
    </row>
    <row r="8" spans="1:19" x14ac:dyDescent="0.2">
      <c r="A8" s="12" t="s">
        <v>171</v>
      </c>
      <c r="B8" s="18">
        <v>27.1650127623952</v>
      </c>
      <c r="C8" s="10" t="s">
        <v>159</v>
      </c>
      <c r="D8" s="18">
        <v>43.838988572864999</v>
      </c>
      <c r="E8" s="10" t="s">
        <v>159</v>
      </c>
      <c r="F8" s="18">
        <v>41.440403345669097</v>
      </c>
      <c r="G8" s="10" t="s">
        <v>159</v>
      </c>
      <c r="H8" s="18">
        <v>63.634703810882797</v>
      </c>
      <c r="I8" s="10" t="s">
        <v>159</v>
      </c>
      <c r="J8" s="18">
        <v>35.606395901446099</v>
      </c>
      <c r="K8" s="10" t="s">
        <v>159</v>
      </c>
      <c r="L8" s="18">
        <v>129.16368473900599</v>
      </c>
      <c r="M8" s="10" t="s">
        <v>159</v>
      </c>
      <c r="N8" s="18">
        <v>86.110230130585506</v>
      </c>
      <c r="O8" s="10" t="s">
        <v>159</v>
      </c>
      <c r="P8" s="18">
        <v>61.072051176667799</v>
      </c>
      <c r="Q8" s="10" t="s">
        <v>159</v>
      </c>
      <c r="R8" s="18">
        <v>60.816968200229503</v>
      </c>
      <c r="S8" s="10" t="s">
        <v>159</v>
      </c>
    </row>
    <row r="9" spans="1:19" x14ac:dyDescent="0.2">
      <c r="A9" s="12" t="s">
        <v>172</v>
      </c>
      <c r="B9" s="18">
        <v>28.906684572974701</v>
      </c>
      <c r="C9" s="10" t="s">
        <v>159</v>
      </c>
      <c r="D9" s="18">
        <v>45.100747155261502</v>
      </c>
      <c r="E9" s="10" t="s">
        <v>159</v>
      </c>
      <c r="F9" s="18">
        <v>60.707349532044397</v>
      </c>
      <c r="G9" s="10" t="s">
        <v>159</v>
      </c>
      <c r="H9" s="18">
        <v>66.631725374263397</v>
      </c>
      <c r="I9" s="10" t="s">
        <v>159</v>
      </c>
      <c r="J9" s="18">
        <v>33.032706957720997</v>
      </c>
      <c r="K9" s="10" t="s">
        <v>159</v>
      </c>
      <c r="L9" s="18">
        <v>124.914211521529</v>
      </c>
      <c r="M9" s="10" t="s">
        <v>159</v>
      </c>
      <c r="N9" s="18">
        <v>82.922518571488396</v>
      </c>
      <c r="O9" s="10" t="s">
        <v>159</v>
      </c>
      <c r="P9" s="18">
        <v>59.2522698185102</v>
      </c>
      <c r="Q9" s="10" t="s">
        <v>159</v>
      </c>
      <c r="R9" s="18">
        <v>60.714361033522501</v>
      </c>
      <c r="S9" s="10" t="s">
        <v>159</v>
      </c>
    </row>
    <row r="10" spans="1:19" x14ac:dyDescent="0.2">
      <c r="A10" s="12" t="s">
        <v>173</v>
      </c>
      <c r="B10" s="18">
        <v>27.430928366454602</v>
      </c>
      <c r="C10" s="10" t="s">
        <v>159</v>
      </c>
      <c r="D10" s="18">
        <v>25.766375837767502</v>
      </c>
      <c r="E10" s="10" t="s">
        <v>159</v>
      </c>
      <c r="F10" s="18">
        <v>10.4984538194308</v>
      </c>
      <c r="G10" s="10" t="s">
        <v>159</v>
      </c>
      <c r="H10" s="18">
        <v>32.575463225648797</v>
      </c>
      <c r="I10" s="10" t="s">
        <v>159</v>
      </c>
      <c r="J10" s="18">
        <v>21.749604778820601</v>
      </c>
      <c r="K10" s="10" t="s">
        <v>159</v>
      </c>
      <c r="L10" s="18">
        <v>80.742729427708198</v>
      </c>
      <c r="M10" s="10" t="s">
        <v>159</v>
      </c>
      <c r="N10" s="18">
        <v>52.623698675701498</v>
      </c>
      <c r="O10" s="10" t="s">
        <v>159</v>
      </c>
      <c r="P10" s="18">
        <v>53.508589057149798</v>
      </c>
      <c r="Q10" s="10" t="s">
        <v>159</v>
      </c>
      <c r="R10" s="18">
        <v>37.320582866128397</v>
      </c>
      <c r="S10" s="10" t="s">
        <v>159</v>
      </c>
    </row>
    <row r="11" spans="1:19" x14ac:dyDescent="0.2">
      <c r="A11" s="12" t="s">
        <v>174</v>
      </c>
      <c r="B11" s="18">
        <v>12.751614111647999</v>
      </c>
      <c r="C11" s="10" t="s">
        <v>159</v>
      </c>
      <c r="D11" s="18">
        <v>24.173378296751899</v>
      </c>
      <c r="E11" s="10" t="s">
        <v>159</v>
      </c>
      <c r="F11" s="18">
        <v>10.1707465794881</v>
      </c>
      <c r="G11" s="10" t="s">
        <v>159</v>
      </c>
      <c r="H11" s="18">
        <v>30.5849802156274</v>
      </c>
      <c r="I11" s="10" t="s">
        <v>159</v>
      </c>
      <c r="J11" s="18">
        <v>23.975106438378599</v>
      </c>
      <c r="K11" s="10" t="s">
        <v>159</v>
      </c>
      <c r="L11" s="18">
        <v>91.574704379750798</v>
      </c>
      <c r="M11" s="10" t="s">
        <v>159</v>
      </c>
      <c r="N11" s="18">
        <v>47.518463044960598</v>
      </c>
      <c r="O11" s="10" t="s">
        <v>159</v>
      </c>
      <c r="P11" s="18">
        <v>53.090775798605002</v>
      </c>
      <c r="Q11" s="10" t="s">
        <v>159</v>
      </c>
      <c r="R11" s="18">
        <v>35.292963938618897</v>
      </c>
      <c r="S11" s="10" t="s">
        <v>159</v>
      </c>
    </row>
    <row r="12" spans="1:19" x14ac:dyDescent="0.2">
      <c r="A12" s="12" t="s">
        <v>175</v>
      </c>
      <c r="B12" s="18">
        <v>14.025358242924099</v>
      </c>
      <c r="C12" s="10" t="s">
        <v>159</v>
      </c>
      <c r="D12" s="18">
        <v>23.3672704759251</v>
      </c>
      <c r="E12" s="10" t="s">
        <v>159</v>
      </c>
      <c r="F12" s="18">
        <v>7.6828438515221302</v>
      </c>
      <c r="G12" s="10" t="s">
        <v>159</v>
      </c>
      <c r="H12" s="18">
        <v>29.064040786393399</v>
      </c>
      <c r="I12" s="10" t="s">
        <v>159</v>
      </c>
      <c r="J12" s="18">
        <v>25.116177931545099</v>
      </c>
      <c r="K12" s="10" t="s">
        <v>159</v>
      </c>
      <c r="L12" s="18">
        <v>95.150614276014906</v>
      </c>
      <c r="M12" s="10" t="s">
        <v>159</v>
      </c>
      <c r="N12" s="18">
        <v>45.138995088718403</v>
      </c>
      <c r="O12" s="10" t="s">
        <v>159</v>
      </c>
      <c r="P12" s="18">
        <v>43.9600292908885</v>
      </c>
      <c r="Q12" s="10" t="s">
        <v>159</v>
      </c>
      <c r="R12" s="18">
        <v>33.434044840440201</v>
      </c>
      <c r="S12" s="10" t="s">
        <v>159</v>
      </c>
    </row>
    <row r="13" spans="1:19" x14ac:dyDescent="0.2">
      <c r="A13" s="12" t="s">
        <v>179</v>
      </c>
      <c r="B13" s="18">
        <v>13.7445738315536</v>
      </c>
      <c r="C13" s="10" t="s">
        <v>159</v>
      </c>
      <c r="D13" s="18">
        <v>22.889981911159001</v>
      </c>
      <c r="E13" s="10" t="s">
        <v>159</v>
      </c>
      <c r="F13" s="18">
        <v>24.637928948428002</v>
      </c>
      <c r="G13" s="10" t="s">
        <v>159</v>
      </c>
      <c r="H13" s="18">
        <v>28.866953871762199</v>
      </c>
      <c r="I13" s="10" t="s">
        <v>159</v>
      </c>
      <c r="J13" s="18">
        <v>23.813689419887901</v>
      </c>
      <c r="K13" s="10" t="s">
        <v>159</v>
      </c>
      <c r="L13" s="18">
        <v>99.076525323912506</v>
      </c>
      <c r="M13" s="10" t="s">
        <v>159</v>
      </c>
      <c r="N13" s="18">
        <v>43.363129467366797</v>
      </c>
      <c r="O13" s="10" t="s">
        <v>159</v>
      </c>
      <c r="P13" s="18">
        <v>50.526364751942197</v>
      </c>
      <c r="Q13" s="10" t="s">
        <v>159</v>
      </c>
      <c r="R13" s="18">
        <v>33.608208088685899</v>
      </c>
      <c r="S13" s="10" t="s">
        <v>159</v>
      </c>
    </row>
    <row r="14" spans="1:19" x14ac:dyDescent="0.2">
      <c r="A14" s="12" t="s">
        <v>180</v>
      </c>
      <c r="B14" s="18">
        <v>13.339333363467601</v>
      </c>
      <c r="C14" s="10" t="s">
        <v>159</v>
      </c>
      <c r="D14" s="18">
        <v>24.081337099250501</v>
      </c>
      <c r="E14" s="10" t="s">
        <v>159</v>
      </c>
      <c r="F14" s="18">
        <v>58.2862163814181</v>
      </c>
      <c r="G14" s="10" t="s">
        <v>159</v>
      </c>
      <c r="H14" s="18">
        <v>29.268953246481299</v>
      </c>
      <c r="I14" s="10" t="s">
        <v>159</v>
      </c>
      <c r="J14" s="18">
        <v>24.366511115366499</v>
      </c>
      <c r="K14" s="10" t="s">
        <v>159</v>
      </c>
      <c r="L14" s="18">
        <v>102.829730063928</v>
      </c>
      <c r="M14" s="10" t="s">
        <v>159</v>
      </c>
      <c r="N14" s="18">
        <v>45.278321713745797</v>
      </c>
      <c r="O14" s="10" t="s">
        <v>159</v>
      </c>
      <c r="P14" s="18">
        <v>55.061442404849402</v>
      </c>
      <c r="Q14" s="10" t="s">
        <v>159</v>
      </c>
      <c r="R14" s="18">
        <v>35.4728207353876</v>
      </c>
      <c r="S14" s="10" t="s">
        <v>159</v>
      </c>
    </row>
    <row r="15" spans="1:19" x14ac:dyDescent="0.2">
      <c r="A15" s="12" t="s">
        <v>181</v>
      </c>
      <c r="B15" s="18">
        <v>11.6521157738337</v>
      </c>
      <c r="C15" s="10" t="s">
        <v>159</v>
      </c>
      <c r="D15" s="18">
        <v>24.5051617050399</v>
      </c>
      <c r="E15" s="10" t="s">
        <v>159</v>
      </c>
      <c r="F15" s="18">
        <v>96.271919927275803</v>
      </c>
      <c r="G15" s="10" t="s">
        <v>159</v>
      </c>
      <c r="H15" s="18">
        <v>27.735542204306601</v>
      </c>
      <c r="I15" s="10" t="s">
        <v>159</v>
      </c>
      <c r="J15" s="18">
        <v>27.223277049656801</v>
      </c>
      <c r="K15" s="10" t="s">
        <v>159</v>
      </c>
      <c r="L15" s="18">
        <v>92.098643754766996</v>
      </c>
      <c r="M15" s="10" t="s">
        <v>159</v>
      </c>
      <c r="N15" s="18">
        <v>45.824153205050202</v>
      </c>
      <c r="O15" s="10" t="s">
        <v>159</v>
      </c>
      <c r="P15" s="18">
        <v>59.866401642278198</v>
      </c>
      <c r="Q15" s="10" t="s">
        <v>159</v>
      </c>
      <c r="R15" s="18">
        <v>36.249018968235397</v>
      </c>
      <c r="S15" s="10" t="s">
        <v>159</v>
      </c>
    </row>
    <row r="16" spans="1:19" x14ac:dyDescent="0.2">
      <c r="A16" s="12" t="s">
        <v>182</v>
      </c>
      <c r="B16" s="18">
        <v>11.454450365807499</v>
      </c>
      <c r="C16" s="10" t="s">
        <v>159</v>
      </c>
      <c r="D16" s="18">
        <v>25.812157456829802</v>
      </c>
      <c r="E16" s="10" t="s">
        <v>159</v>
      </c>
      <c r="F16" s="18">
        <v>101.70086380345001</v>
      </c>
      <c r="G16" s="10" t="s">
        <v>159</v>
      </c>
      <c r="H16" s="18">
        <v>24.909386464272501</v>
      </c>
      <c r="I16" s="10" t="s">
        <v>159</v>
      </c>
      <c r="J16" s="18">
        <v>27.749037862434299</v>
      </c>
      <c r="K16" s="10" t="s">
        <v>159</v>
      </c>
      <c r="L16" s="18">
        <v>90.058333462043095</v>
      </c>
      <c r="M16" s="10" t="s">
        <v>159</v>
      </c>
      <c r="N16" s="18">
        <v>45.354845533788499</v>
      </c>
      <c r="O16" s="10" t="s">
        <v>159</v>
      </c>
      <c r="P16" s="18">
        <v>73.690279640031704</v>
      </c>
      <c r="Q16" s="10" t="s">
        <v>159</v>
      </c>
      <c r="R16" s="18">
        <v>37.461122338270499</v>
      </c>
      <c r="S16" s="10" t="s">
        <v>159</v>
      </c>
    </row>
    <row r="17" spans="1:19" x14ac:dyDescent="0.2">
      <c r="A17" s="12" t="s">
        <v>183</v>
      </c>
      <c r="B17" s="18">
        <v>10.569284117983299</v>
      </c>
      <c r="C17" s="10" t="s">
        <v>159</v>
      </c>
      <c r="D17" s="18">
        <v>22.790027962405301</v>
      </c>
      <c r="E17" s="10" t="s">
        <v>159</v>
      </c>
      <c r="F17" s="18">
        <v>104.090108356493</v>
      </c>
      <c r="G17" s="10" t="s">
        <v>159</v>
      </c>
      <c r="H17" s="18">
        <v>23.9589879779844</v>
      </c>
      <c r="I17" s="10" t="s">
        <v>159</v>
      </c>
      <c r="J17" s="18">
        <v>24.0603261130722</v>
      </c>
      <c r="K17" s="10" t="s">
        <v>159</v>
      </c>
      <c r="L17" s="18">
        <v>91.486921123840006</v>
      </c>
      <c r="M17" s="10" t="s">
        <v>159</v>
      </c>
      <c r="N17" s="18">
        <v>44.146178506523398</v>
      </c>
      <c r="O17" s="10" t="s">
        <v>159</v>
      </c>
      <c r="P17" s="18">
        <v>75.221171008128593</v>
      </c>
      <c r="Q17" s="10" t="s">
        <v>159</v>
      </c>
      <c r="R17" s="18">
        <v>35.937324482426597</v>
      </c>
      <c r="S17" s="10" t="s">
        <v>159</v>
      </c>
    </row>
    <row r="18" spans="1:19" x14ac:dyDescent="0.2">
      <c r="A18" s="12" t="s">
        <v>185</v>
      </c>
      <c r="B18" s="18">
        <v>10.6828368886649</v>
      </c>
      <c r="C18" s="10" t="s">
        <v>159</v>
      </c>
      <c r="D18" s="18">
        <v>24.585986776870701</v>
      </c>
      <c r="E18" s="10" t="s">
        <v>159</v>
      </c>
      <c r="F18" s="18">
        <v>102.313577648414</v>
      </c>
      <c r="G18" s="10" t="s">
        <v>177</v>
      </c>
      <c r="H18" s="18">
        <v>24.102391659846301</v>
      </c>
      <c r="I18" s="10" t="s">
        <v>159</v>
      </c>
      <c r="J18" s="18">
        <v>24.2084496829637</v>
      </c>
      <c r="K18" s="10" t="s">
        <v>159</v>
      </c>
      <c r="L18" s="18">
        <v>91.429353525072997</v>
      </c>
      <c r="M18" s="10" t="s">
        <v>159</v>
      </c>
      <c r="N18" s="18">
        <v>46.989796990497602</v>
      </c>
      <c r="O18" s="10" t="s">
        <v>159</v>
      </c>
      <c r="P18" s="18">
        <v>76.512210024394307</v>
      </c>
      <c r="Q18" s="10" t="s">
        <v>159</v>
      </c>
      <c r="R18" s="18">
        <v>37.446991895752298</v>
      </c>
      <c r="S18" s="10" t="s">
        <v>159</v>
      </c>
    </row>
    <row r="19" spans="1:19" x14ac:dyDescent="0.2">
      <c r="A19" s="12" t="s">
        <v>186</v>
      </c>
      <c r="B19" s="18">
        <v>10.726598568783199</v>
      </c>
      <c r="C19" s="10" t="s">
        <v>159</v>
      </c>
      <c r="D19" s="18">
        <v>23.158759383621</v>
      </c>
      <c r="E19" s="10" t="s">
        <v>159</v>
      </c>
      <c r="F19" s="18">
        <v>93.732442777345995</v>
      </c>
      <c r="G19" s="10" t="s">
        <v>159</v>
      </c>
      <c r="H19" s="18">
        <v>36.378227464054298</v>
      </c>
      <c r="I19" s="10" t="s">
        <v>159</v>
      </c>
      <c r="J19" s="18">
        <v>23.620051854868102</v>
      </c>
      <c r="K19" s="10" t="s">
        <v>159</v>
      </c>
      <c r="L19" s="18">
        <v>83.898930850684806</v>
      </c>
      <c r="M19" s="10" t="s">
        <v>159</v>
      </c>
      <c r="N19" s="18">
        <v>49.222528429331497</v>
      </c>
      <c r="O19" s="10" t="s">
        <v>159</v>
      </c>
      <c r="P19" s="18">
        <v>73.817698292961595</v>
      </c>
      <c r="Q19" s="10" t="s">
        <v>159</v>
      </c>
      <c r="R19" s="18">
        <v>39.425947542703902</v>
      </c>
      <c r="S19" s="10" t="s">
        <v>159</v>
      </c>
    </row>
    <row r="20" spans="1:19" x14ac:dyDescent="0.2">
      <c r="A20" s="12" t="s">
        <v>187</v>
      </c>
      <c r="B20" s="18">
        <v>9.8302903829839003</v>
      </c>
      <c r="C20" s="10" t="s">
        <v>159</v>
      </c>
      <c r="D20" s="18">
        <v>29.363492173308899</v>
      </c>
      <c r="E20" s="10" t="s">
        <v>159</v>
      </c>
      <c r="F20" s="18">
        <v>83.765049315891602</v>
      </c>
      <c r="G20" s="10" t="s">
        <v>159</v>
      </c>
      <c r="H20" s="18">
        <v>32.718063238852899</v>
      </c>
      <c r="I20" s="10" t="s">
        <v>159</v>
      </c>
      <c r="J20" s="18">
        <v>22.427749868885499</v>
      </c>
      <c r="K20" s="10" t="s">
        <v>159</v>
      </c>
      <c r="L20" s="18">
        <v>81.548743582279201</v>
      </c>
      <c r="M20" s="10" t="s">
        <v>159</v>
      </c>
      <c r="N20" s="18">
        <v>52.040795829294701</v>
      </c>
      <c r="O20" s="10" t="s">
        <v>159</v>
      </c>
      <c r="P20" s="18">
        <v>67.636959279327499</v>
      </c>
      <c r="Q20" s="10" t="s">
        <v>159</v>
      </c>
      <c r="R20" s="18">
        <v>40.571760739465397</v>
      </c>
      <c r="S20" s="10" t="s">
        <v>159</v>
      </c>
    </row>
    <row r="21" spans="1:19" x14ac:dyDescent="0.2">
      <c r="A21" s="12" t="s">
        <v>188</v>
      </c>
      <c r="B21" s="18">
        <v>9.1377886611145591</v>
      </c>
      <c r="C21" s="10" t="s">
        <v>159</v>
      </c>
      <c r="D21" s="18">
        <v>31.220237358198599</v>
      </c>
      <c r="E21" s="10" t="s">
        <v>159</v>
      </c>
      <c r="F21" s="18">
        <v>85.177377182478295</v>
      </c>
      <c r="G21" s="10" t="s">
        <v>159</v>
      </c>
      <c r="H21" s="18">
        <v>32.479113981069503</v>
      </c>
      <c r="I21" s="10" t="s">
        <v>159</v>
      </c>
      <c r="J21" s="18">
        <v>23.674687353243002</v>
      </c>
      <c r="K21" s="10" t="s">
        <v>159</v>
      </c>
      <c r="L21" s="18">
        <v>78.207801726752507</v>
      </c>
      <c r="M21" s="10" t="s">
        <v>159</v>
      </c>
      <c r="N21" s="18">
        <v>58.8535531067403</v>
      </c>
      <c r="O21" s="10" t="s">
        <v>159</v>
      </c>
      <c r="P21" s="18">
        <v>76.056150561160095</v>
      </c>
      <c r="Q21" s="10" t="s">
        <v>159</v>
      </c>
      <c r="R21" s="18">
        <v>43.790489623230499</v>
      </c>
      <c r="S21" s="10" t="s">
        <v>159</v>
      </c>
    </row>
    <row r="22" spans="1:19" x14ac:dyDescent="0.2">
      <c r="A22" s="12" t="s">
        <v>189</v>
      </c>
      <c r="B22" s="18">
        <v>8.0666600021144994</v>
      </c>
      <c r="C22" s="10" t="s">
        <v>159</v>
      </c>
      <c r="D22" s="18">
        <v>34.840868733437802</v>
      </c>
      <c r="E22" s="10" t="s">
        <v>159</v>
      </c>
      <c r="F22" s="18">
        <v>81.486205194604807</v>
      </c>
      <c r="G22" s="10" t="s">
        <v>159</v>
      </c>
      <c r="H22" s="18">
        <v>30.254123981004099</v>
      </c>
      <c r="I22" s="10" t="s">
        <v>159</v>
      </c>
      <c r="J22" s="18">
        <v>20.9202519821044</v>
      </c>
      <c r="K22" s="10" t="s">
        <v>159</v>
      </c>
      <c r="L22" s="18">
        <v>63.524902003187997</v>
      </c>
      <c r="M22" s="10" t="s">
        <v>159</v>
      </c>
      <c r="N22" s="18">
        <v>58.037411616933198</v>
      </c>
      <c r="O22" s="10" t="s">
        <v>159</v>
      </c>
      <c r="P22" s="18">
        <v>72.210087801475098</v>
      </c>
      <c r="Q22" s="10" t="s">
        <v>159</v>
      </c>
      <c r="R22" s="18">
        <v>43.3750565256857</v>
      </c>
      <c r="S22" s="10" t="s">
        <v>159</v>
      </c>
    </row>
    <row r="23" spans="1:19" x14ac:dyDescent="0.2">
      <c r="A23" s="12" t="s">
        <v>190</v>
      </c>
      <c r="B23" s="18">
        <v>7.89243134551959</v>
      </c>
      <c r="C23" s="10" t="s">
        <v>159</v>
      </c>
      <c r="D23" s="18">
        <v>35.581084609906199</v>
      </c>
      <c r="E23" s="10" t="s">
        <v>159</v>
      </c>
      <c r="F23" s="18">
        <v>78.255993036302996</v>
      </c>
      <c r="G23" s="10" t="s">
        <v>159</v>
      </c>
      <c r="H23" s="18">
        <v>29.653214120388601</v>
      </c>
      <c r="I23" s="10" t="s">
        <v>159</v>
      </c>
      <c r="J23" s="18">
        <v>19.244556310713602</v>
      </c>
      <c r="K23" s="10" t="s">
        <v>159</v>
      </c>
      <c r="L23" s="18">
        <v>64.599608506604497</v>
      </c>
      <c r="M23" s="10" t="s">
        <v>159</v>
      </c>
      <c r="N23" s="18">
        <v>57.091567390950502</v>
      </c>
      <c r="O23" s="10" t="s">
        <v>159</v>
      </c>
      <c r="P23" s="18">
        <v>82.740806622987094</v>
      </c>
      <c r="Q23" s="10" t="s">
        <v>159</v>
      </c>
      <c r="R23" s="18">
        <v>44.281689087390603</v>
      </c>
      <c r="S23" s="10" t="s">
        <v>159</v>
      </c>
    </row>
    <row r="24" spans="1:19" x14ac:dyDescent="0.2">
      <c r="A24" s="12" t="s">
        <v>191</v>
      </c>
      <c r="B24" s="18">
        <v>7.3975020570529004</v>
      </c>
      <c r="C24" s="10" t="s">
        <v>159</v>
      </c>
      <c r="D24" s="18">
        <v>46.3929035066446</v>
      </c>
      <c r="E24" s="10" t="s">
        <v>159</v>
      </c>
      <c r="F24" s="18">
        <v>74.984251495405502</v>
      </c>
      <c r="G24" s="10" t="s">
        <v>159</v>
      </c>
      <c r="H24" s="18">
        <v>33.164518955043498</v>
      </c>
      <c r="I24" s="10" t="s">
        <v>159</v>
      </c>
      <c r="J24" s="18">
        <v>18.556426513623201</v>
      </c>
      <c r="K24" s="10" t="s">
        <v>159</v>
      </c>
      <c r="L24" s="18">
        <v>63.710117891966</v>
      </c>
      <c r="M24" s="10" t="s">
        <v>159</v>
      </c>
      <c r="N24" s="18">
        <v>54.335363440336899</v>
      </c>
      <c r="O24" s="10" t="s">
        <v>159</v>
      </c>
      <c r="P24" s="18">
        <v>69.651987413152895</v>
      </c>
      <c r="Q24" s="10" t="s">
        <v>159</v>
      </c>
      <c r="R24" s="18">
        <v>46.2459026374964</v>
      </c>
      <c r="S24" s="10" t="s">
        <v>159</v>
      </c>
    </row>
    <row r="25" spans="1:19" x14ac:dyDescent="0.2">
      <c r="A25" s="12" t="s">
        <v>193</v>
      </c>
      <c r="B25" s="18">
        <v>8.9747063083263203</v>
      </c>
      <c r="C25" s="10" t="s">
        <v>159</v>
      </c>
      <c r="D25" s="18">
        <v>48.306789053786297</v>
      </c>
      <c r="E25" s="10" t="s">
        <v>159</v>
      </c>
      <c r="F25" s="18">
        <v>147.75520496947601</v>
      </c>
      <c r="G25" s="10" t="s">
        <v>159</v>
      </c>
      <c r="H25" s="18">
        <v>33.001561369586199</v>
      </c>
      <c r="I25" s="10" t="s">
        <v>159</v>
      </c>
      <c r="J25" s="18">
        <v>16.765371781074599</v>
      </c>
      <c r="K25" s="10" t="s">
        <v>159</v>
      </c>
      <c r="L25" s="18">
        <v>60.2216249676977</v>
      </c>
      <c r="M25" s="10" t="s">
        <v>159</v>
      </c>
      <c r="N25" s="18">
        <v>55.718245635640301</v>
      </c>
      <c r="O25" s="10" t="s">
        <v>159</v>
      </c>
      <c r="P25" s="18">
        <v>40.1135564616566</v>
      </c>
      <c r="Q25" s="10" t="s">
        <v>159</v>
      </c>
      <c r="R25" s="18">
        <v>44.6060509065262</v>
      </c>
      <c r="S25" s="10" t="s">
        <v>159</v>
      </c>
    </row>
    <row r="26" spans="1:19" x14ac:dyDescent="0.2">
      <c r="A26" s="12" t="s">
        <v>194</v>
      </c>
      <c r="B26" s="18">
        <v>10.332177553093601</v>
      </c>
      <c r="C26" s="10" t="s">
        <v>159</v>
      </c>
      <c r="D26" s="18">
        <v>50.503742119628797</v>
      </c>
      <c r="E26" s="10" t="s">
        <v>159</v>
      </c>
      <c r="F26" s="18">
        <v>136.48719016173499</v>
      </c>
      <c r="G26" s="10" t="s">
        <v>159</v>
      </c>
      <c r="H26" s="18">
        <v>33.160123666668198</v>
      </c>
      <c r="I26" s="10" t="s">
        <v>159</v>
      </c>
      <c r="J26" s="18">
        <v>15.2096949061453</v>
      </c>
      <c r="K26" s="10" t="s">
        <v>159</v>
      </c>
      <c r="L26" s="18">
        <v>54.577195021768901</v>
      </c>
      <c r="M26" s="10" t="s">
        <v>184</v>
      </c>
      <c r="N26" s="18">
        <v>50.818642120815902</v>
      </c>
      <c r="O26" s="10" t="s">
        <v>159</v>
      </c>
      <c r="P26" s="18">
        <v>37.288314153414497</v>
      </c>
      <c r="Q26" s="10" t="s">
        <v>215</v>
      </c>
      <c r="R26" s="18">
        <v>43.483850258812701</v>
      </c>
      <c r="S26" s="10" t="s">
        <v>159</v>
      </c>
    </row>
    <row r="27" spans="1:19" x14ac:dyDescent="0.2">
      <c r="A27" s="12" t="s">
        <v>196</v>
      </c>
      <c r="B27" s="18">
        <v>9.5340340103087904</v>
      </c>
      <c r="C27" s="10" t="s">
        <v>159</v>
      </c>
      <c r="D27" s="18">
        <v>48.306389644413599</v>
      </c>
      <c r="E27" s="10" t="s">
        <v>159</v>
      </c>
      <c r="F27" s="18">
        <v>126.781695804433</v>
      </c>
      <c r="G27" s="10" t="s">
        <v>195</v>
      </c>
      <c r="H27" s="18">
        <v>30.3164267375256</v>
      </c>
      <c r="I27" s="10" t="s">
        <v>159</v>
      </c>
      <c r="J27" s="18">
        <v>14.2749083231617</v>
      </c>
      <c r="K27" s="10" t="s">
        <v>159</v>
      </c>
      <c r="L27" s="18">
        <v>50.277875225680297</v>
      </c>
      <c r="M27" s="10" t="s">
        <v>159</v>
      </c>
      <c r="N27" s="18">
        <v>50.976877983027698</v>
      </c>
      <c r="O27" s="10" t="s">
        <v>159</v>
      </c>
      <c r="P27" s="18">
        <v>35.620675372339399</v>
      </c>
      <c r="Q27" s="10" t="s">
        <v>159</v>
      </c>
      <c r="R27" s="18">
        <v>41.8199096016479</v>
      </c>
      <c r="S27" s="10" t="s">
        <v>159</v>
      </c>
    </row>
    <row r="28" spans="1:19" x14ac:dyDescent="0.2">
      <c r="A28" s="12" t="s">
        <v>197</v>
      </c>
      <c r="B28" s="18">
        <v>9.8266534734266706</v>
      </c>
      <c r="C28" s="10" t="s">
        <v>159</v>
      </c>
      <c r="D28" s="18">
        <v>44.935969891235501</v>
      </c>
      <c r="E28" s="10" t="s">
        <v>159</v>
      </c>
      <c r="F28" s="18">
        <v>120.879558468127</v>
      </c>
      <c r="G28" s="10" t="s">
        <v>195</v>
      </c>
      <c r="H28" s="18">
        <v>32.736684357678897</v>
      </c>
      <c r="I28" s="10" t="s">
        <v>159</v>
      </c>
      <c r="J28" s="18">
        <v>12.5987709100072</v>
      </c>
      <c r="K28" s="10" t="s">
        <v>159</v>
      </c>
      <c r="L28" s="18">
        <v>47.467349262673103</v>
      </c>
      <c r="M28" s="10" t="s">
        <v>159</v>
      </c>
      <c r="N28" s="18">
        <v>51.807188427766903</v>
      </c>
      <c r="O28" s="10" t="s">
        <v>159</v>
      </c>
      <c r="P28" s="18">
        <v>33.652827946303098</v>
      </c>
      <c r="Q28" s="10" t="s">
        <v>159</v>
      </c>
      <c r="R28" s="18">
        <v>40.993880899300599</v>
      </c>
      <c r="S28" s="10" t="s">
        <v>159</v>
      </c>
    </row>
    <row r="29" spans="1:19" x14ac:dyDescent="0.2">
      <c r="A29" s="12" t="s">
        <v>198</v>
      </c>
      <c r="B29" s="18">
        <v>6.6416598687958404</v>
      </c>
      <c r="C29" s="10" t="s">
        <v>159</v>
      </c>
      <c r="D29" s="18">
        <v>30.385234569658799</v>
      </c>
      <c r="E29" s="10" t="s">
        <v>159</v>
      </c>
      <c r="F29" s="18">
        <v>47.634330495009401</v>
      </c>
      <c r="G29" s="10" t="s">
        <v>228</v>
      </c>
      <c r="H29" s="18">
        <v>24.223555352131498</v>
      </c>
      <c r="I29" s="10" t="s">
        <v>159</v>
      </c>
      <c r="J29" s="18">
        <v>9.3930485721201702</v>
      </c>
      <c r="K29" s="10" t="s">
        <v>159</v>
      </c>
      <c r="L29" s="18">
        <v>36.929913745265601</v>
      </c>
      <c r="M29" s="10" t="s">
        <v>159</v>
      </c>
      <c r="N29" s="18">
        <v>32.861540457324402</v>
      </c>
      <c r="O29" s="10" t="s">
        <v>159</v>
      </c>
      <c r="P29" s="18">
        <v>21.788257026190799</v>
      </c>
      <c r="Q29" s="10" t="s">
        <v>159</v>
      </c>
      <c r="R29" s="18">
        <v>27.307625914382299</v>
      </c>
      <c r="S29" s="10" t="s">
        <v>159</v>
      </c>
    </row>
    <row r="30" spans="1:19" x14ac:dyDescent="0.2">
      <c r="A30" s="12" t="s">
        <v>199</v>
      </c>
      <c r="B30" s="18">
        <v>9.6826325190431195</v>
      </c>
      <c r="C30" s="10" t="s">
        <v>159</v>
      </c>
      <c r="D30" s="18">
        <v>23.523583940771299</v>
      </c>
      <c r="E30" s="10" t="s">
        <v>159</v>
      </c>
      <c r="F30" s="18">
        <v>63.505776067928899</v>
      </c>
      <c r="G30" s="10" t="s">
        <v>159</v>
      </c>
      <c r="H30" s="18">
        <v>32.258071971363002</v>
      </c>
      <c r="I30" s="10" t="s">
        <v>159</v>
      </c>
      <c r="J30" s="18">
        <v>12.3386303864193</v>
      </c>
      <c r="K30" s="10" t="s">
        <v>159</v>
      </c>
      <c r="L30" s="18">
        <v>46.168100024343801</v>
      </c>
      <c r="M30" s="10" t="s">
        <v>159</v>
      </c>
      <c r="N30" s="18">
        <v>15.637425996175701</v>
      </c>
      <c r="O30" s="10" t="s">
        <v>159</v>
      </c>
      <c r="P30" s="18">
        <v>29.006741392472801</v>
      </c>
      <c r="Q30" s="10" t="s">
        <v>159</v>
      </c>
      <c r="R30" s="18">
        <v>23.649361158465599</v>
      </c>
      <c r="S30" s="10" t="s">
        <v>159</v>
      </c>
    </row>
    <row r="31" spans="1:19" x14ac:dyDescent="0.2">
      <c r="A31" s="12" t="s">
        <v>200</v>
      </c>
      <c r="B31" s="18">
        <v>9.38006507058134</v>
      </c>
      <c r="C31" s="10" t="s">
        <v>159</v>
      </c>
      <c r="D31" s="18">
        <v>21.8378721574678</v>
      </c>
      <c r="E31" s="10" t="s">
        <v>229</v>
      </c>
      <c r="F31" s="18">
        <v>58.675749997662898</v>
      </c>
      <c r="G31" s="10" t="s">
        <v>159</v>
      </c>
      <c r="H31" s="18">
        <v>29.795101215757999</v>
      </c>
      <c r="I31" s="10" t="s">
        <v>159</v>
      </c>
      <c r="J31" s="18">
        <v>12.842920808243401</v>
      </c>
      <c r="K31" s="10" t="s">
        <v>159</v>
      </c>
      <c r="L31" s="18">
        <v>43.143914665086001</v>
      </c>
      <c r="M31" s="10" t="s">
        <v>159</v>
      </c>
      <c r="N31" s="18">
        <v>23.670872730753501</v>
      </c>
      <c r="O31" s="10" t="s">
        <v>159</v>
      </c>
      <c r="P31" s="18">
        <v>24.617937023145998</v>
      </c>
      <c r="Q31" s="10" t="s">
        <v>159</v>
      </c>
      <c r="R31" s="18">
        <v>24.165304682272399</v>
      </c>
      <c r="S31" s="10" t="s">
        <v>159</v>
      </c>
    </row>
    <row r="32" spans="1:19" x14ac:dyDescent="0.2">
      <c r="A32" s="15" t="s">
        <v>201</v>
      </c>
      <c r="B32" s="19">
        <v>11.426008203499601</v>
      </c>
      <c r="C32" s="14" t="s">
        <v>159</v>
      </c>
      <c r="D32" s="19">
        <v>27.5314998136522</v>
      </c>
      <c r="E32" s="14" t="s">
        <v>230</v>
      </c>
      <c r="F32" s="19">
        <v>62.5387045855216</v>
      </c>
      <c r="G32" s="14" t="s">
        <v>159</v>
      </c>
      <c r="H32" s="19">
        <v>30.114155697450801</v>
      </c>
      <c r="I32" s="14" t="s">
        <v>159</v>
      </c>
      <c r="J32" s="19">
        <v>15.826897047550901</v>
      </c>
      <c r="K32" s="14" t="s">
        <v>159</v>
      </c>
      <c r="L32" s="19">
        <v>43.068071943169798</v>
      </c>
      <c r="M32" s="14" t="s">
        <v>159</v>
      </c>
      <c r="N32" s="19">
        <v>31.744817797205499</v>
      </c>
      <c r="O32" s="14" t="s">
        <v>159</v>
      </c>
      <c r="P32" s="19">
        <v>25.596094090695299</v>
      </c>
      <c r="Q32" s="14" t="s">
        <v>159</v>
      </c>
      <c r="R32" s="19">
        <v>28.478716501128101</v>
      </c>
      <c r="S32" s="14" t="s">
        <v>159</v>
      </c>
    </row>
    <row r="34" spans="1:2" x14ac:dyDescent="0.2">
      <c r="A34" s="16" t="s">
        <v>202</v>
      </c>
      <c r="B34" s="16" t="s">
        <v>231</v>
      </c>
    </row>
    <row r="36" spans="1:2" x14ac:dyDescent="0.2">
      <c r="B36" s="16" t="s">
        <v>232</v>
      </c>
    </row>
    <row r="37" spans="1:2" x14ac:dyDescent="0.2">
      <c r="B37" s="16" t="s">
        <v>233</v>
      </c>
    </row>
    <row r="38" spans="1:2" x14ac:dyDescent="0.2">
      <c r="B38" s="16" t="s">
        <v>234</v>
      </c>
    </row>
    <row r="39" spans="1:2" x14ac:dyDescent="0.2">
      <c r="B39" s="16" t="s">
        <v>235</v>
      </c>
    </row>
    <row r="40" spans="1:2" x14ac:dyDescent="0.2">
      <c r="B40" s="16" t="s">
        <v>236</v>
      </c>
    </row>
    <row r="41" spans="1:2" x14ac:dyDescent="0.2">
      <c r="B41" s="16" t="s">
        <v>237</v>
      </c>
    </row>
    <row r="42" spans="1:2" x14ac:dyDescent="0.2">
      <c r="B42" s="16" t="s">
        <v>238</v>
      </c>
    </row>
    <row r="46" spans="1:2" x14ac:dyDescent="0.2">
      <c r="A46" s="17" t="str">
        <f>HYPERLINK("#'CASINO 13'!A2", "&lt;&lt;&lt; Previous table")</f>
        <v>&lt;&lt;&lt; Previous table</v>
      </c>
    </row>
    <row r="47" spans="1:2" x14ac:dyDescent="0.2">
      <c r="A47" s="17" t="str">
        <f>HYPERLINK("#'CASINO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HYPERLINK("#'INDEX'!B20", "Link to index")</f>
        <v>Link to index</v>
      </c>
    </row>
    <row r="2" spans="1:17" ht="15.75" customHeight="1" x14ac:dyDescent="0.2">
      <c r="A2" s="25" t="s">
        <v>242</v>
      </c>
      <c r="B2" s="24"/>
      <c r="C2" s="24"/>
      <c r="D2" s="24"/>
      <c r="E2" s="24"/>
      <c r="F2" s="24"/>
      <c r="G2" s="24"/>
      <c r="H2" s="24"/>
      <c r="I2" s="24"/>
      <c r="J2" s="24"/>
      <c r="K2" s="24"/>
      <c r="L2" s="24"/>
      <c r="M2" s="24"/>
      <c r="N2" s="24"/>
      <c r="O2" s="24"/>
      <c r="P2" s="24"/>
      <c r="Q2" s="24"/>
    </row>
    <row r="3" spans="1:17" ht="15.75" customHeight="1" x14ac:dyDescent="0.2">
      <c r="A3" s="25" t="s">
        <v>38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8.99812539054364</v>
      </c>
      <c r="C7" s="10" t="s">
        <v>159</v>
      </c>
      <c r="D7" s="18">
        <v>15.001699699966</v>
      </c>
      <c r="E7" s="10" t="s">
        <v>159</v>
      </c>
      <c r="F7" s="18">
        <v>8.3191850594227503</v>
      </c>
      <c r="G7" s="10" t="s">
        <v>159</v>
      </c>
      <c r="H7" s="18">
        <v>15.1397728980895</v>
      </c>
      <c r="I7" s="10" t="s">
        <v>159</v>
      </c>
      <c r="J7" s="18">
        <v>9.8973799764382893</v>
      </c>
      <c r="K7" s="10" t="s">
        <v>159</v>
      </c>
      <c r="L7" s="18">
        <v>37.561571599924697</v>
      </c>
      <c r="M7" s="10" t="s">
        <v>159</v>
      </c>
      <c r="N7" s="18">
        <v>29.608474294572002</v>
      </c>
      <c r="O7" s="10" t="s">
        <v>159</v>
      </c>
      <c r="P7" s="18">
        <v>24.817753842039501</v>
      </c>
      <c r="Q7" s="10" t="s">
        <v>159</v>
      </c>
    </row>
    <row r="8" spans="1:17" x14ac:dyDescent="0.2">
      <c r="A8" s="12" t="s">
        <v>171</v>
      </c>
      <c r="B8" s="18">
        <v>7.8904016667474197</v>
      </c>
      <c r="C8" s="10" t="s">
        <v>159</v>
      </c>
      <c r="D8" s="18">
        <v>7.46085648138527</v>
      </c>
      <c r="E8" s="10" t="s">
        <v>159</v>
      </c>
      <c r="F8" s="18">
        <v>9.1936361599282908</v>
      </c>
      <c r="G8" s="10" t="s">
        <v>159</v>
      </c>
      <c r="H8" s="18">
        <v>13.5097899585462</v>
      </c>
      <c r="I8" s="10" t="s">
        <v>159</v>
      </c>
      <c r="J8" s="18">
        <v>8.8134170485715106</v>
      </c>
      <c r="K8" s="10" t="s">
        <v>159</v>
      </c>
      <c r="L8" s="18">
        <v>34.680739669103502</v>
      </c>
      <c r="M8" s="10" t="s">
        <v>159</v>
      </c>
      <c r="N8" s="18">
        <v>26.560625378128901</v>
      </c>
      <c r="O8" s="10" t="s">
        <v>159</v>
      </c>
      <c r="P8" s="18">
        <v>20.5117407511975</v>
      </c>
      <c r="Q8" s="10" t="s">
        <v>159</v>
      </c>
    </row>
    <row r="9" spans="1:17" x14ac:dyDescent="0.2">
      <c r="A9" s="12" t="s">
        <v>172</v>
      </c>
      <c r="B9" s="18">
        <v>7.4221653315715601</v>
      </c>
      <c r="C9" s="10" t="s">
        <v>159</v>
      </c>
      <c r="D9" s="18">
        <v>7.4396860957511599</v>
      </c>
      <c r="E9" s="10" t="s">
        <v>159</v>
      </c>
      <c r="F9" s="18">
        <v>11.8148337320896</v>
      </c>
      <c r="G9" s="10" t="s">
        <v>159</v>
      </c>
      <c r="H9" s="18">
        <v>14.0446107396887</v>
      </c>
      <c r="I9" s="10" t="s">
        <v>159</v>
      </c>
      <c r="J9" s="18">
        <v>7.7747622325115797</v>
      </c>
      <c r="K9" s="10" t="s">
        <v>159</v>
      </c>
      <c r="L9" s="18">
        <v>31.508148156285898</v>
      </c>
      <c r="M9" s="10" t="s">
        <v>159</v>
      </c>
      <c r="N9" s="18">
        <v>26.423478580901602</v>
      </c>
      <c r="O9" s="10" t="s">
        <v>159</v>
      </c>
      <c r="P9" s="18">
        <v>20.6870841936224</v>
      </c>
      <c r="Q9" s="10" t="s">
        <v>159</v>
      </c>
    </row>
    <row r="10" spans="1:17" x14ac:dyDescent="0.2">
      <c r="A10" s="12" t="s">
        <v>173</v>
      </c>
      <c r="B10" s="18">
        <v>10.634360723992399</v>
      </c>
      <c r="C10" s="10" t="s">
        <v>159</v>
      </c>
      <c r="D10" s="18">
        <v>6.0832649037835997</v>
      </c>
      <c r="E10" s="10" t="s">
        <v>159</v>
      </c>
      <c r="F10" s="18">
        <v>2.6671870934166</v>
      </c>
      <c r="G10" s="10" t="s">
        <v>159</v>
      </c>
      <c r="H10" s="18">
        <v>9.2973233057802798</v>
      </c>
      <c r="I10" s="10" t="s">
        <v>159</v>
      </c>
      <c r="J10" s="18">
        <v>6.3610012695610196</v>
      </c>
      <c r="K10" s="10" t="s">
        <v>159</v>
      </c>
      <c r="L10" s="18">
        <v>24.603686125520301</v>
      </c>
      <c r="M10" s="10" t="s">
        <v>159</v>
      </c>
      <c r="N10" s="18">
        <v>22.286222641508299</v>
      </c>
      <c r="O10" s="10" t="s">
        <v>159</v>
      </c>
      <c r="P10" s="18">
        <v>19.2367185468085</v>
      </c>
      <c r="Q10" s="10" t="s">
        <v>159</v>
      </c>
    </row>
    <row r="11" spans="1:17" x14ac:dyDescent="0.2">
      <c r="A11" s="12" t="s">
        <v>174</v>
      </c>
      <c r="B11" s="18">
        <v>5.5151141270820503</v>
      </c>
      <c r="C11" s="10" t="s">
        <v>159</v>
      </c>
      <c r="D11" s="18">
        <v>5.7033560530792302</v>
      </c>
      <c r="E11" s="10" t="s">
        <v>159</v>
      </c>
      <c r="F11" s="18">
        <v>2.48865407302584</v>
      </c>
      <c r="G11" s="10" t="s">
        <v>159</v>
      </c>
      <c r="H11" s="18">
        <v>8.4168460758664896</v>
      </c>
      <c r="I11" s="10" t="s">
        <v>159</v>
      </c>
      <c r="J11" s="18">
        <v>6.9631263870661098</v>
      </c>
      <c r="K11" s="10" t="s">
        <v>159</v>
      </c>
      <c r="L11" s="18">
        <v>29.2639704381921</v>
      </c>
      <c r="M11" s="10" t="s">
        <v>159</v>
      </c>
      <c r="N11" s="18">
        <v>21.359077379641398</v>
      </c>
      <c r="O11" s="10" t="s">
        <v>159</v>
      </c>
      <c r="P11" s="18">
        <v>19.574934562294501</v>
      </c>
      <c r="Q11" s="10" t="s">
        <v>159</v>
      </c>
    </row>
    <row r="12" spans="1:17" x14ac:dyDescent="0.2">
      <c r="A12" s="12" t="s">
        <v>175</v>
      </c>
      <c r="B12" s="18">
        <v>4.2787871220161904</v>
      </c>
      <c r="C12" s="10" t="s">
        <v>159</v>
      </c>
      <c r="D12" s="18">
        <v>5.4799323141501501</v>
      </c>
      <c r="E12" s="10" t="s">
        <v>159</v>
      </c>
      <c r="F12" s="18">
        <v>1.8075327878040599</v>
      </c>
      <c r="G12" s="10" t="s">
        <v>159</v>
      </c>
      <c r="H12" s="18">
        <v>7.5596807541320796</v>
      </c>
      <c r="I12" s="10" t="s">
        <v>159</v>
      </c>
      <c r="J12" s="18">
        <v>6.4413007804831102</v>
      </c>
      <c r="K12" s="10" t="s">
        <v>159</v>
      </c>
      <c r="L12" s="18">
        <v>28.697368047471699</v>
      </c>
      <c r="M12" s="10" t="s">
        <v>159</v>
      </c>
      <c r="N12" s="18">
        <v>19.8144441358601</v>
      </c>
      <c r="O12" s="10" t="s">
        <v>159</v>
      </c>
      <c r="P12" s="18">
        <v>16.447887494906201</v>
      </c>
      <c r="Q12" s="10" t="s">
        <v>159</v>
      </c>
    </row>
    <row r="13" spans="1:17" x14ac:dyDescent="0.2">
      <c r="A13" s="12" t="s">
        <v>179</v>
      </c>
      <c r="B13" s="18">
        <v>3.71470232591223</v>
      </c>
      <c r="C13" s="10" t="s">
        <v>159</v>
      </c>
      <c r="D13" s="18">
        <v>5.3048032650988501</v>
      </c>
      <c r="E13" s="10" t="s">
        <v>159</v>
      </c>
      <c r="F13" s="18">
        <v>5.5462842242503196</v>
      </c>
      <c r="G13" s="10" t="s">
        <v>159</v>
      </c>
      <c r="H13" s="18">
        <v>6.9184749823678802</v>
      </c>
      <c r="I13" s="10" t="s">
        <v>159</v>
      </c>
      <c r="J13" s="18">
        <v>5.5304326372138801</v>
      </c>
      <c r="K13" s="10" t="s">
        <v>159</v>
      </c>
      <c r="L13" s="18">
        <v>28.6073101174747</v>
      </c>
      <c r="M13" s="10" t="s">
        <v>159</v>
      </c>
      <c r="N13" s="18">
        <v>19.206538779354201</v>
      </c>
      <c r="O13" s="10" t="s">
        <v>159</v>
      </c>
      <c r="P13" s="18">
        <v>18.2482425819091</v>
      </c>
      <c r="Q13" s="10" t="s">
        <v>159</v>
      </c>
    </row>
    <row r="14" spans="1:17" x14ac:dyDescent="0.2">
      <c r="A14" s="12" t="s">
        <v>180</v>
      </c>
      <c r="B14" s="18">
        <v>3.7464748509620498</v>
      </c>
      <c r="C14" s="10" t="s">
        <v>159</v>
      </c>
      <c r="D14" s="18">
        <v>5.2472111279438103</v>
      </c>
      <c r="E14" s="10" t="s">
        <v>159</v>
      </c>
      <c r="F14" s="18">
        <v>11.4643672108127</v>
      </c>
      <c r="G14" s="10" t="s">
        <v>159</v>
      </c>
      <c r="H14" s="18">
        <v>6.6355788138447602</v>
      </c>
      <c r="I14" s="10" t="s">
        <v>159</v>
      </c>
      <c r="J14" s="18">
        <v>5.5879304673778796</v>
      </c>
      <c r="K14" s="10" t="s">
        <v>159</v>
      </c>
      <c r="L14" s="18">
        <v>29.8653455284553</v>
      </c>
      <c r="M14" s="10" t="s">
        <v>159</v>
      </c>
      <c r="N14" s="18">
        <v>20.2854970712119</v>
      </c>
      <c r="O14" s="10" t="s">
        <v>159</v>
      </c>
      <c r="P14" s="18">
        <v>19.370500899820001</v>
      </c>
      <c r="Q14" s="10" t="s">
        <v>159</v>
      </c>
    </row>
    <row r="15" spans="1:17" x14ac:dyDescent="0.2">
      <c r="A15" s="12" t="s">
        <v>181</v>
      </c>
      <c r="B15" s="18">
        <v>3.6212329930368199</v>
      </c>
      <c r="C15" s="10" t="s">
        <v>159</v>
      </c>
      <c r="D15" s="18">
        <v>5.22395734931058</v>
      </c>
      <c r="E15" s="10" t="s">
        <v>159</v>
      </c>
      <c r="F15" s="18">
        <v>16.465854354810201</v>
      </c>
      <c r="G15" s="10" t="s">
        <v>159</v>
      </c>
      <c r="H15" s="18">
        <v>6.3237862008849399</v>
      </c>
      <c r="I15" s="10" t="s">
        <v>159</v>
      </c>
      <c r="J15" s="18">
        <v>6.5290876832570701</v>
      </c>
      <c r="K15" s="10" t="s">
        <v>159</v>
      </c>
      <c r="L15" s="18">
        <v>29.105874543644202</v>
      </c>
      <c r="M15" s="10" t="s">
        <v>159</v>
      </c>
      <c r="N15" s="18">
        <v>8.4136067068477605</v>
      </c>
      <c r="O15" s="10" t="s">
        <v>159</v>
      </c>
      <c r="P15" s="18">
        <v>20.875355527168299</v>
      </c>
      <c r="Q15" s="10" t="s">
        <v>159</v>
      </c>
    </row>
    <row r="16" spans="1:17" x14ac:dyDescent="0.2">
      <c r="A16" s="12" t="s">
        <v>182</v>
      </c>
      <c r="B16" s="18">
        <v>3.6472429347325801</v>
      </c>
      <c r="C16" s="10" t="s">
        <v>159</v>
      </c>
      <c r="D16" s="18">
        <v>5.3187307307043001</v>
      </c>
      <c r="E16" s="10" t="s">
        <v>159</v>
      </c>
      <c r="F16" s="18">
        <v>15.9828749269341</v>
      </c>
      <c r="G16" s="10" t="s">
        <v>159</v>
      </c>
      <c r="H16" s="18">
        <v>6.1732182187190503</v>
      </c>
      <c r="I16" s="10" t="s">
        <v>159</v>
      </c>
      <c r="J16" s="18">
        <v>6.4848819951692196</v>
      </c>
      <c r="K16" s="10" t="s">
        <v>159</v>
      </c>
      <c r="L16" s="18">
        <v>27.271281022076501</v>
      </c>
      <c r="M16" s="10" t="s">
        <v>159</v>
      </c>
      <c r="N16" s="18">
        <v>8.4494055843451505</v>
      </c>
      <c r="O16" s="10" t="s">
        <v>159</v>
      </c>
      <c r="P16" s="18">
        <v>23.605828705792799</v>
      </c>
      <c r="Q16" s="10" t="s">
        <v>159</v>
      </c>
    </row>
    <row r="17" spans="1:17" x14ac:dyDescent="0.2">
      <c r="A17" s="12" t="s">
        <v>183</v>
      </c>
      <c r="B17" s="18">
        <v>3.2460979547901001</v>
      </c>
      <c r="C17" s="10" t="s">
        <v>159</v>
      </c>
      <c r="D17" s="18">
        <v>5.3257540933722698</v>
      </c>
      <c r="E17" s="10" t="s">
        <v>159</v>
      </c>
      <c r="F17" s="18">
        <v>15.485049700402101</v>
      </c>
      <c r="G17" s="10" t="s">
        <v>159</v>
      </c>
      <c r="H17" s="18">
        <v>5.8534448473260703</v>
      </c>
      <c r="I17" s="10" t="s">
        <v>159</v>
      </c>
      <c r="J17" s="18">
        <v>6.2760935241533797</v>
      </c>
      <c r="K17" s="10" t="s">
        <v>159</v>
      </c>
      <c r="L17" s="18">
        <v>27.426698022497401</v>
      </c>
      <c r="M17" s="10" t="s">
        <v>159</v>
      </c>
      <c r="N17" s="18">
        <v>8.4268901868943598</v>
      </c>
      <c r="O17" s="10" t="s">
        <v>159</v>
      </c>
      <c r="P17" s="18">
        <v>26.122409494178498</v>
      </c>
      <c r="Q17" s="10" t="s">
        <v>159</v>
      </c>
    </row>
    <row r="18" spans="1:17" x14ac:dyDescent="0.2">
      <c r="A18" s="12" t="s">
        <v>185</v>
      </c>
      <c r="B18" s="18">
        <v>3.6573851388666201</v>
      </c>
      <c r="C18" s="10" t="s">
        <v>159</v>
      </c>
      <c r="D18" s="18">
        <v>5.5928123093461704</v>
      </c>
      <c r="E18" s="10" t="s">
        <v>159</v>
      </c>
      <c r="F18" s="18">
        <v>15.854054654880899</v>
      </c>
      <c r="G18" s="10" t="s">
        <v>177</v>
      </c>
      <c r="H18" s="18">
        <v>5.9267483491179496</v>
      </c>
      <c r="I18" s="10" t="s">
        <v>159</v>
      </c>
      <c r="J18" s="18">
        <v>6.6147872009941002</v>
      </c>
      <c r="K18" s="10" t="s">
        <v>159</v>
      </c>
      <c r="L18" s="18">
        <v>27.571603699988799</v>
      </c>
      <c r="M18" s="10" t="s">
        <v>159</v>
      </c>
      <c r="N18" s="18">
        <v>9.0634575269517406</v>
      </c>
      <c r="O18" s="10" t="s">
        <v>159</v>
      </c>
      <c r="P18" s="18">
        <v>25.399144259125801</v>
      </c>
      <c r="Q18" s="10" t="s">
        <v>159</v>
      </c>
    </row>
    <row r="19" spans="1:17" x14ac:dyDescent="0.2">
      <c r="A19" s="12" t="s">
        <v>186</v>
      </c>
      <c r="B19" s="18">
        <v>3.5753356539035299</v>
      </c>
      <c r="C19" s="10" t="s">
        <v>159</v>
      </c>
      <c r="D19" s="18">
        <v>6.4197530864197496</v>
      </c>
      <c r="E19" s="10" t="s">
        <v>159</v>
      </c>
      <c r="F19" s="18">
        <v>18.4596772402064</v>
      </c>
      <c r="G19" s="10" t="s">
        <v>159</v>
      </c>
      <c r="H19" s="18">
        <v>9.4175461396393008</v>
      </c>
      <c r="I19" s="10" t="s">
        <v>159</v>
      </c>
      <c r="J19" s="18">
        <v>6.9293700835456002</v>
      </c>
      <c r="K19" s="10" t="s">
        <v>159</v>
      </c>
      <c r="L19" s="18">
        <v>26.278561228132801</v>
      </c>
      <c r="M19" s="10" t="s">
        <v>159</v>
      </c>
      <c r="N19" s="18">
        <v>10.074391035748301</v>
      </c>
      <c r="O19" s="10" t="s">
        <v>159</v>
      </c>
      <c r="P19" s="18">
        <v>25.697386833737198</v>
      </c>
      <c r="Q19" s="10" t="s">
        <v>159</v>
      </c>
    </row>
    <row r="20" spans="1:17" x14ac:dyDescent="0.2">
      <c r="A20" s="12" t="s">
        <v>187</v>
      </c>
      <c r="B20" s="18">
        <v>3.9025579476408399</v>
      </c>
      <c r="C20" s="10" t="s">
        <v>159</v>
      </c>
      <c r="D20" s="18">
        <v>6.9219708227090102</v>
      </c>
      <c r="E20" s="10" t="s">
        <v>159</v>
      </c>
      <c r="F20" s="18">
        <v>20.938476935777999</v>
      </c>
      <c r="G20" s="10" t="s">
        <v>159</v>
      </c>
      <c r="H20" s="18">
        <v>8.6604994959155803</v>
      </c>
      <c r="I20" s="10" t="s">
        <v>159</v>
      </c>
      <c r="J20" s="18">
        <v>6.7804682885938004</v>
      </c>
      <c r="K20" s="10" t="s">
        <v>159</v>
      </c>
      <c r="L20" s="18">
        <v>28.469759388620201</v>
      </c>
      <c r="M20" s="10" t="s">
        <v>159</v>
      </c>
      <c r="N20" s="18">
        <v>11.021010312852701</v>
      </c>
      <c r="O20" s="10" t="s">
        <v>159</v>
      </c>
      <c r="P20" s="18">
        <v>24.686539587649701</v>
      </c>
      <c r="Q20" s="10" t="s">
        <v>159</v>
      </c>
    </row>
    <row r="21" spans="1:17" x14ac:dyDescent="0.2">
      <c r="A21" s="12" t="s">
        <v>188</v>
      </c>
      <c r="B21" s="18">
        <v>3.8071926190924499</v>
      </c>
      <c r="C21" s="10" t="s">
        <v>159</v>
      </c>
      <c r="D21" s="18">
        <v>7.4446189238238398</v>
      </c>
      <c r="E21" s="10" t="s">
        <v>159</v>
      </c>
      <c r="F21" s="18">
        <v>20.884387118488199</v>
      </c>
      <c r="G21" s="10" t="s">
        <v>159</v>
      </c>
      <c r="H21" s="18">
        <v>8.4714819897761693</v>
      </c>
      <c r="I21" s="10" t="s">
        <v>159</v>
      </c>
      <c r="J21" s="18">
        <v>7.3861277574781896</v>
      </c>
      <c r="K21" s="10" t="s">
        <v>159</v>
      </c>
      <c r="L21" s="18">
        <v>28.129292736242299</v>
      </c>
      <c r="M21" s="10" t="s">
        <v>159</v>
      </c>
      <c r="N21" s="18">
        <v>12.3244087537058</v>
      </c>
      <c r="O21" s="10" t="s">
        <v>159</v>
      </c>
      <c r="P21" s="18">
        <v>26.563821142880801</v>
      </c>
      <c r="Q21" s="10" t="s">
        <v>159</v>
      </c>
    </row>
    <row r="22" spans="1:17" x14ac:dyDescent="0.2">
      <c r="A22" s="12" t="s">
        <v>189</v>
      </c>
      <c r="B22" s="18">
        <v>3.2788039937311799</v>
      </c>
      <c r="C22" s="10" t="s">
        <v>159</v>
      </c>
      <c r="D22" s="18">
        <v>8.3119123590496304</v>
      </c>
      <c r="E22" s="10" t="s">
        <v>159</v>
      </c>
      <c r="F22" s="18">
        <v>21.004242505285202</v>
      </c>
      <c r="G22" s="10" t="s">
        <v>159</v>
      </c>
      <c r="H22" s="18">
        <v>7.9507394435729299</v>
      </c>
      <c r="I22" s="10" t="s">
        <v>159</v>
      </c>
      <c r="J22" s="18">
        <v>6.9090082926275098</v>
      </c>
      <c r="K22" s="10" t="s">
        <v>159</v>
      </c>
      <c r="L22" s="18">
        <v>23.865942487245999</v>
      </c>
      <c r="M22" s="10" t="s">
        <v>159</v>
      </c>
      <c r="N22" s="18">
        <v>13.285653838942901</v>
      </c>
      <c r="O22" s="10" t="s">
        <v>159</v>
      </c>
      <c r="P22" s="18">
        <v>25.205622318613901</v>
      </c>
      <c r="Q22" s="10" t="s">
        <v>159</v>
      </c>
    </row>
    <row r="23" spans="1:17" x14ac:dyDescent="0.2">
      <c r="A23" s="12" t="s">
        <v>190</v>
      </c>
      <c r="B23" s="18">
        <v>3.4573208495755798</v>
      </c>
      <c r="C23" s="10" t="s">
        <v>159</v>
      </c>
      <c r="D23" s="18">
        <v>8.6942843489605099</v>
      </c>
      <c r="E23" s="10" t="s">
        <v>159</v>
      </c>
      <c r="F23" s="18">
        <v>19.361996506307602</v>
      </c>
      <c r="G23" s="10" t="s">
        <v>159</v>
      </c>
      <c r="H23" s="18">
        <v>8.1027446720526903</v>
      </c>
      <c r="I23" s="10" t="s">
        <v>159</v>
      </c>
      <c r="J23" s="18">
        <v>5.3165405813198099</v>
      </c>
      <c r="K23" s="10" t="s">
        <v>159</v>
      </c>
      <c r="L23" s="18">
        <v>24.988960999575401</v>
      </c>
      <c r="M23" s="10" t="s">
        <v>159</v>
      </c>
      <c r="N23" s="18">
        <v>13.7352895038462</v>
      </c>
      <c r="O23" s="10" t="s">
        <v>159</v>
      </c>
      <c r="P23" s="18">
        <v>28.826477532816501</v>
      </c>
      <c r="Q23" s="10" t="s">
        <v>159</v>
      </c>
    </row>
    <row r="24" spans="1:17" x14ac:dyDescent="0.2">
      <c r="A24" s="12" t="s">
        <v>191</v>
      </c>
      <c r="B24" s="18">
        <v>3.6907560323870401</v>
      </c>
      <c r="C24" s="10" t="s">
        <v>159</v>
      </c>
      <c r="D24" s="18">
        <v>10.672253703583101</v>
      </c>
      <c r="E24" s="10" t="s">
        <v>159</v>
      </c>
      <c r="F24" s="18">
        <v>16.152372891303401</v>
      </c>
      <c r="G24" s="10" t="s">
        <v>159</v>
      </c>
      <c r="H24" s="18">
        <v>9.0290643224021707</v>
      </c>
      <c r="I24" s="10" t="s">
        <v>159</v>
      </c>
      <c r="J24" s="18">
        <v>5.26657980353552</v>
      </c>
      <c r="K24" s="10" t="s">
        <v>159</v>
      </c>
      <c r="L24" s="18">
        <v>24.912098569481401</v>
      </c>
      <c r="M24" s="10" t="s">
        <v>159</v>
      </c>
      <c r="N24" s="18">
        <v>12.7260316725948</v>
      </c>
      <c r="O24" s="10" t="s">
        <v>159</v>
      </c>
      <c r="P24" s="18">
        <v>25.2874195752565</v>
      </c>
      <c r="Q24" s="10" t="s">
        <v>159</v>
      </c>
    </row>
    <row r="25" spans="1:17" x14ac:dyDescent="0.2">
      <c r="A25" s="12" t="s">
        <v>193</v>
      </c>
      <c r="B25" s="18">
        <v>4.5934772622875499</v>
      </c>
      <c r="C25" s="10" t="s">
        <v>159</v>
      </c>
      <c r="D25" s="18">
        <v>10.7072621941174</v>
      </c>
      <c r="E25" s="10" t="s">
        <v>159</v>
      </c>
      <c r="F25" s="18">
        <v>26.4914085426546</v>
      </c>
      <c r="G25" s="10" t="s">
        <v>159</v>
      </c>
      <c r="H25" s="18">
        <v>8.7828018956238498</v>
      </c>
      <c r="I25" s="10" t="s">
        <v>159</v>
      </c>
      <c r="J25" s="18">
        <v>4.8712595685455797</v>
      </c>
      <c r="K25" s="10" t="s">
        <v>159</v>
      </c>
      <c r="L25" s="18">
        <v>23.549832592761501</v>
      </c>
      <c r="M25" s="10" t="s">
        <v>159</v>
      </c>
      <c r="N25" s="18">
        <v>13.0075574003685</v>
      </c>
      <c r="O25" s="10" t="s">
        <v>159</v>
      </c>
      <c r="P25" s="18">
        <v>16.675793451853</v>
      </c>
      <c r="Q25" s="10" t="s">
        <v>159</v>
      </c>
    </row>
    <row r="26" spans="1:17" x14ac:dyDescent="0.2">
      <c r="A26" s="12" t="s">
        <v>194</v>
      </c>
      <c r="B26" s="18">
        <v>5.5468404328064</v>
      </c>
      <c r="C26" s="10" t="s">
        <v>159</v>
      </c>
      <c r="D26" s="18">
        <v>11.5014596234204</v>
      </c>
      <c r="E26" s="10" t="s">
        <v>159</v>
      </c>
      <c r="F26" s="18">
        <v>25.464209042787399</v>
      </c>
      <c r="G26" s="10" t="s">
        <v>159</v>
      </c>
      <c r="H26" s="18">
        <v>9.1448215568999291</v>
      </c>
      <c r="I26" s="10" t="s">
        <v>159</v>
      </c>
      <c r="J26" s="18">
        <v>4.8294501710529296</v>
      </c>
      <c r="K26" s="10" t="s">
        <v>159</v>
      </c>
      <c r="L26" s="18">
        <v>23.590437982291402</v>
      </c>
      <c r="M26" s="10" t="s">
        <v>184</v>
      </c>
      <c r="N26" s="18">
        <v>12.6938251713451</v>
      </c>
      <c r="O26" s="10" t="s">
        <v>159</v>
      </c>
      <c r="P26" s="18">
        <v>16.7988433105612</v>
      </c>
      <c r="Q26" s="10" t="s">
        <v>215</v>
      </c>
    </row>
    <row r="27" spans="1:17" x14ac:dyDescent="0.2">
      <c r="A27" s="12" t="s">
        <v>196</v>
      </c>
      <c r="B27" s="18">
        <v>5.4546570131304497</v>
      </c>
      <c r="C27" s="10" t="s">
        <v>159</v>
      </c>
      <c r="D27" s="18">
        <v>10.905959769261599</v>
      </c>
      <c r="E27" s="10" t="s">
        <v>159</v>
      </c>
      <c r="F27" s="18">
        <v>21.168339711042101</v>
      </c>
      <c r="G27" s="10" t="s">
        <v>195</v>
      </c>
      <c r="H27" s="18">
        <v>8.3084135505968693</v>
      </c>
      <c r="I27" s="10" t="s">
        <v>159</v>
      </c>
      <c r="J27" s="18">
        <v>4.2508886210736696</v>
      </c>
      <c r="K27" s="10" t="s">
        <v>159</v>
      </c>
      <c r="L27" s="18">
        <v>23.380428673077901</v>
      </c>
      <c r="M27" s="10" t="s">
        <v>159</v>
      </c>
      <c r="N27" s="18">
        <v>12.725622149814599</v>
      </c>
      <c r="O27" s="10" t="s">
        <v>159</v>
      </c>
      <c r="P27" s="18">
        <v>16.980485658100701</v>
      </c>
      <c r="Q27" s="10" t="s">
        <v>159</v>
      </c>
    </row>
    <row r="28" spans="1:17" x14ac:dyDescent="0.2">
      <c r="A28" s="12" t="s">
        <v>197</v>
      </c>
      <c r="B28" s="18">
        <v>5.5453437300466302</v>
      </c>
      <c r="C28" s="10" t="s">
        <v>159</v>
      </c>
      <c r="D28" s="18">
        <v>9.8186475649412195</v>
      </c>
      <c r="E28" s="10" t="s">
        <v>159</v>
      </c>
      <c r="F28" s="18">
        <v>20.082026788495501</v>
      </c>
      <c r="G28" s="10" t="s">
        <v>195</v>
      </c>
      <c r="H28" s="18">
        <v>8.6961048631123301</v>
      </c>
      <c r="I28" s="10" t="s">
        <v>159</v>
      </c>
      <c r="J28" s="18">
        <v>3.7074642311466102</v>
      </c>
      <c r="K28" s="10" t="s">
        <v>159</v>
      </c>
      <c r="L28" s="18">
        <v>21.179647797862799</v>
      </c>
      <c r="M28" s="10" t="s">
        <v>159</v>
      </c>
      <c r="N28" s="18">
        <v>12.549468812956601</v>
      </c>
      <c r="O28" s="10" t="s">
        <v>159</v>
      </c>
      <c r="P28" s="18">
        <v>15.4785237698082</v>
      </c>
      <c r="Q28" s="10" t="s">
        <v>159</v>
      </c>
    </row>
    <row r="29" spans="1:17" x14ac:dyDescent="0.2">
      <c r="A29" s="12" t="s">
        <v>198</v>
      </c>
      <c r="B29" s="18">
        <v>3.6118395057293702</v>
      </c>
      <c r="C29" s="10" t="s">
        <v>159</v>
      </c>
      <c r="D29" s="18">
        <v>7.5872308434116098</v>
      </c>
      <c r="E29" s="10" t="s">
        <v>159</v>
      </c>
      <c r="F29" s="18">
        <v>10.315674552982999</v>
      </c>
      <c r="G29" s="10" t="s">
        <v>228</v>
      </c>
      <c r="H29" s="18">
        <v>7.1330655195859496</v>
      </c>
      <c r="I29" s="10" t="s">
        <v>159</v>
      </c>
      <c r="J29" s="18">
        <v>3.43982520373214</v>
      </c>
      <c r="K29" s="10" t="s">
        <v>159</v>
      </c>
      <c r="L29" s="18">
        <v>17.071710185719301</v>
      </c>
      <c r="M29" s="10" t="s">
        <v>159</v>
      </c>
      <c r="N29" s="18">
        <v>10.1199866391434</v>
      </c>
      <c r="O29" s="10" t="s">
        <v>159</v>
      </c>
      <c r="P29" s="18">
        <v>9.6301752923558599</v>
      </c>
      <c r="Q29" s="10" t="s">
        <v>159</v>
      </c>
    </row>
    <row r="30" spans="1:17" x14ac:dyDescent="0.2">
      <c r="A30" s="12" t="s">
        <v>199</v>
      </c>
      <c r="B30" s="18">
        <v>4.4719050798135003</v>
      </c>
      <c r="C30" s="10" t="s">
        <v>159</v>
      </c>
      <c r="D30" s="18">
        <v>5.1407668590756401</v>
      </c>
      <c r="E30" s="10" t="s">
        <v>159</v>
      </c>
      <c r="F30" s="18">
        <v>10.6572205322041</v>
      </c>
      <c r="G30" s="10" t="s">
        <v>159</v>
      </c>
      <c r="H30" s="18">
        <v>6.9669407619645103</v>
      </c>
      <c r="I30" s="10" t="s">
        <v>159</v>
      </c>
      <c r="J30" s="18">
        <v>3.4478201189834898</v>
      </c>
      <c r="K30" s="10" t="s">
        <v>159</v>
      </c>
      <c r="L30" s="18">
        <v>17.185415654526601</v>
      </c>
      <c r="M30" s="10" t="s">
        <v>159</v>
      </c>
      <c r="N30" s="18">
        <v>5.6549640363410498</v>
      </c>
      <c r="O30" s="10" t="s">
        <v>159</v>
      </c>
      <c r="P30" s="18">
        <v>11.3392534607848</v>
      </c>
      <c r="Q30" s="10" t="s">
        <v>159</v>
      </c>
    </row>
    <row r="31" spans="1:17" x14ac:dyDescent="0.2">
      <c r="A31" s="12" t="s">
        <v>200</v>
      </c>
      <c r="B31" s="18">
        <v>4.3192759600195298</v>
      </c>
      <c r="C31" s="10" t="s">
        <v>159</v>
      </c>
      <c r="D31" s="18">
        <v>4.8745664998531701</v>
      </c>
      <c r="E31" s="10" t="s">
        <v>229</v>
      </c>
      <c r="F31" s="18">
        <v>10.472004975986801</v>
      </c>
      <c r="G31" s="10" t="s">
        <v>159</v>
      </c>
      <c r="H31" s="18">
        <v>6.8002980301226996</v>
      </c>
      <c r="I31" s="10" t="s">
        <v>159</v>
      </c>
      <c r="J31" s="18">
        <v>3.2557708600125501</v>
      </c>
      <c r="K31" s="10" t="s">
        <v>159</v>
      </c>
      <c r="L31" s="18">
        <v>16.622745081580302</v>
      </c>
      <c r="M31" s="10" t="s">
        <v>159</v>
      </c>
      <c r="N31" s="18">
        <v>6.1927544627337703</v>
      </c>
      <c r="O31" s="10" t="s">
        <v>159</v>
      </c>
      <c r="P31" s="18">
        <v>9.9819715353552194</v>
      </c>
      <c r="Q31" s="10" t="s">
        <v>159</v>
      </c>
    </row>
    <row r="32" spans="1:17" x14ac:dyDescent="0.2">
      <c r="A32" s="15" t="s">
        <v>201</v>
      </c>
      <c r="B32" s="19">
        <v>4.8765259976444897</v>
      </c>
      <c r="C32" s="14" t="s">
        <v>159</v>
      </c>
      <c r="D32" s="19">
        <v>5.2955881656987902</v>
      </c>
      <c r="E32" s="14" t="s">
        <v>230</v>
      </c>
      <c r="F32" s="19">
        <v>10.8976360597322</v>
      </c>
      <c r="G32" s="14" t="s">
        <v>159</v>
      </c>
      <c r="H32" s="19">
        <v>6.5149910933474997</v>
      </c>
      <c r="I32" s="14" t="s">
        <v>159</v>
      </c>
      <c r="J32" s="19">
        <v>3.7311501468605299</v>
      </c>
      <c r="K32" s="14" t="s">
        <v>159</v>
      </c>
      <c r="L32" s="19">
        <v>17.325608033040801</v>
      </c>
      <c r="M32" s="14" t="s">
        <v>159</v>
      </c>
      <c r="N32" s="19">
        <v>7.3628332990168603</v>
      </c>
      <c r="O32" s="14" t="s">
        <v>159</v>
      </c>
      <c r="P32" s="19">
        <v>10.486455356530501</v>
      </c>
      <c r="Q32" s="14" t="s">
        <v>159</v>
      </c>
    </row>
    <row r="34" spans="1:2" x14ac:dyDescent="0.2">
      <c r="A34" s="16" t="s">
        <v>202</v>
      </c>
      <c r="B34" s="16" t="s">
        <v>231</v>
      </c>
    </row>
    <row r="36" spans="1:2" x14ac:dyDescent="0.2">
      <c r="B36" s="16" t="s">
        <v>232</v>
      </c>
    </row>
    <row r="37" spans="1:2" x14ac:dyDescent="0.2">
      <c r="B37" s="16" t="s">
        <v>233</v>
      </c>
    </row>
    <row r="38" spans="1:2" x14ac:dyDescent="0.2">
      <c r="B38" s="16" t="s">
        <v>234</v>
      </c>
    </row>
    <row r="39" spans="1:2" x14ac:dyDescent="0.2">
      <c r="B39" s="16" t="s">
        <v>235</v>
      </c>
    </row>
    <row r="40" spans="1:2" x14ac:dyDescent="0.2">
      <c r="B40" s="16" t="s">
        <v>236</v>
      </c>
    </row>
    <row r="41" spans="1:2" x14ac:dyDescent="0.2">
      <c r="B41" s="16" t="s">
        <v>237</v>
      </c>
    </row>
    <row r="42" spans="1:2" x14ac:dyDescent="0.2">
      <c r="B42" s="16" t="s">
        <v>238</v>
      </c>
    </row>
    <row r="46" spans="1:2" x14ac:dyDescent="0.2">
      <c r="A46" s="17" t="str">
        <f>HYPERLINK("#'CASINO 14'!A2", "&lt;&lt;&lt; Previous table")</f>
        <v>&lt;&lt;&lt; Previous table</v>
      </c>
    </row>
    <row r="47" spans="1:2" x14ac:dyDescent="0.2">
      <c r="A47" s="17" t="str">
        <f>HYPERLINK("#'GAMING_MACHINES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HYPERLINK("#'INDEX'!B21", "Link to index")</f>
        <v>Link to index</v>
      </c>
    </row>
    <row r="2" spans="1:19" ht="15.75" customHeight="1" x14ac:dyDescent="0.2">
      <c r="A2" s="25" t="s">
        <v>243</v>
      </c>
      <c r="B2" s="24"/>
      <c r="C2" s="24"/>
      <c r="D2" s="24"/>
      <c r="E2" s="24"/>
      <c r="F2" s="24"/>
      <c r="G2" s="24"/>
      <c r="H2" s="24"/>
      <c r="I2" s="24"/>
      <c r="J2" s="24"/>
      <c r="K2" s="24"/>
      <c r="L2" s="24"/>
      <c r="M2" s="24"/>
      <c r="N2" s="24"/>
      <c r="O2" s="24"/>
      <c r="P2" s="24"/>
      <c r="Q2" s="24"/>
      <c r="R2" s="24"/>
      <c r="S2" s="24"/>
    </row>
    <row r="3" spans="1:19" ht="15.75" customHeight="1" x14ac:dyDescent="0.2">
      <c r="A3" s="25" t="s">
        <v>39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1249.4670000000001</v>
      </c>
      <c r="C7" s="10" t="s">
        <v>159</v>
      </c>
      <c r="D7" s="9">
        <v>30540.143</v>
      </c>
      <c r="E7" s="10" t="s">
        <v>159</v>
      </c>
      <c r="F7" s="9">
        <v>232.40799999999999</v>
      </c>
      <c r="G7" s="10" t="s">
        <v>159</v>
      </c>
      <c r="H7" s="9">
        <v>4058.13</v>
      </c>
      <c r="I7" s="10" t="s">
        <v>159</v>
      </c>
      <c r="J7" s="9">
        <v>3291.6759999999999</v>
      </c>
      <c r="K7" s="10" t="s">
        <v>159</v>
      </c>
      <c r="L7" s="9">
        <v>206.54900000000001</v>
      </c>
      <c r="M7" s="10" t="s">
        <v>159</v>
      </c>
      <c r="N7" s="9">
        <v>18097.816999999999</v>
      </c>
      <c r="O7" s="10" t="s">
        <v>159</v>
      </c>
      <c r="P7" s="9">
        <v>0</v>
      </c>
      <c r="Q7" s="10" t="s">
        <v>244</v>
      </c>
      <c r="R7" s="9">
        <v>57676.19</v>
      </c>
      <c r="S7" s="10" t="s">
        <v>159</v>
      </c>
    </row>
    <row r="8" spans="1:19" x14ac:dyDescent="0.2">
      <c r="A8" s="12" t="s">
        <v>171</v>
      </c>
      <c r="B8" s="9">
        <v>1419.8589999999999</v>
      </c>
      <c r="C8" s="10" t="s">
        <v>159</v>
      </c>
      <c r="D8" s="9">
        <v>34522.288999999997</v>
      </c>
      <c r="E8" s="10" t="s">
        <v>159</v>
      </c>
      <c r="F8" s="9">
        <v>260.24200000000002</v>
      </c>
      <c r="G8" s="10" t="s">
        <v>159</v>
      </c>
      <c r="H8" s="9">
        <v>5214.2539999999999</v>
      </c>
      <c r="I8" s="10" t="s">
        <v>159</v>
      </c>
      <c r="J8" s="9">
        <v>3723.7060000000001</v>
      </c>
      <c r="K8" s="10" t="s">
        <v>159</v>
      </c>
      <c r="L8" s="9">
        <v>352.084</v>
      </c>
      <c r="M8" s="10" t="s">
        <v>159</v>
      </c>
      <c r="N8" s="9">
        <v>20543.57</v>
      </c>
      <c r="O8" s="10" t="s">
        <v>159</v>
      </c>
      <c r="P8" s="9">
        <v>0</v>
      </c>
      <c r="Q8" s="10" t="s">
        <v>244</v>
      </c>
      <c r="R8" s="9">
        <v>66036.004000000001</v>
      </c>
      <c r="S8" s="10" t="s">
        <v>159</v>
      </c>
    </row>
    <row r="9" spans="1:19" x14ac:dyDescent="0.2">
      <c r="A9" s="12" t="s">
        <v>172</v>
      </c>
      <c r="B9" s="9">
        <v>1584.076</v>
      </c>
      <c r="C9" s="10" t="s">
        <v>159</v>
      </c>
      <c r="D9" s="9">
        <v>38821.991999999998</v>
      </c>
      <c r="E9" s="10" t="s">
        <v>159</v>
      </c>
      <c r="F9" s="9">
        <v>281.93</v>
      </c>
      <c r="G9" s="10" t="s">
        <v>159</v>
      </c>
      <c r="H9" s="9">
        <v>6348.1130000000003</v>
      </c>
      <c r="I9" s="10" t="s">
        <v>159</v>
      </c>
      <c r="J9" s="9">
        <v>4123.067</v>
      </c>
      <c r="K9" s="10" t="s">
        <v>159</v>
      </c>
      <c r="L9" s="9">
        <v>592.65899999999999</v>
      </c>
      <c r="M9" s="10" t="s">
        <v>159</v>
      </c>
      <c r="N9" s="9">
        <v>22387.653999999999</v>
      </c>
      <c r="O9" s="10" t="s">
        <v>159</v>
      </c>
      <c r="P9" s="9">
        <v>0</v>
      </c>
      <c r="Q9" s="10" t="s">
        <v>244</v>
      </c>
      <c r="R9" s="9">
        <v>74139.490999999995</v>
      </c>
      <c r="S9" s="10" t="s">
        <v>159</v>
      </c>
    </row>
    <row r="10" spans="1:19" x14ac:dyDescent="0.2">
      <c r="A10" s="12" t="s">
        <v>173</v>
      </c>
      <c r="B10" s="9">
        <v>1692.527</v>
      </c>
      <c r="C10" s="10" t="s">
        <v>159</v>
      </c>
      <c r="D10" s="9">
        <v>38922.493000000002</v>
      </c>
      <c r="E10" s="10" t="s">
        <v>159</v>
      </c>
      <c r="F10" s="9">
        <v>297.79199999999997</v>
      </c>
      <c r="G10" s="10" t="s">
        <v>159</v>
      </c>
      <c r="H10" s="9">
        <v>7534.2349999999997</v>
      </c>
      <c r="I10" s="10" t="s">
        <v>159</v>
      </c>
      <c r="J10" s="9">
        <v>4644.183</v>
      </c>
      <c r="K10" s="10" t="s">
        <v>159</v>
      </c>
      <c r="L10" s="9">
        <v>749.55</v>
      </c>
      <c r="M10" s="10" t="s">
        <v>159</v>
      </c>
      <c r="N10" s="9">
        <v>23889.687000000002</v>
      </c>
      <c r="O10" s="10" t="s">
        <v>159</v>
      </c>
      <c r="P10" s="9">
        <v>0</v>
      </c>
      <c r="Q10" s="10" t="s">
        <v>244</v>
      </c>
      <c r="R10" s="9">
        <v>77730.467000000004</v>
      </c>
      <c r="S10" s="10" t="s">
        <v>159</v>
      </c>
    </row>
    <row r="11" spans="1:19" x14ac:dyDescent="0.2">
      <c r="A11" s="12" t="s">
        <v>174</v>
      </c>
      <c r="B11" s="9">
        <v>1855.229</v>
      </c>
      <c r="C11" s="10" t="s">
        <v>159</v>
      </c>
      <c r="D11" s="9">
        <v>42842.728000000003</v>
      </c>
      <c r="E11" s="10" t="s">
        <v>159</v>
      </c>
      <c r="F11" s="9">
        <v>335.18200000000002</v>
      </c>
      <c r="G11" s="10" t="s">
        <v>159</v>
      </c>
      <c r="H11" s="9">
        <v>8544.5130000000008</v>
      </c>
      <c r="I11" s="10" t="s">
        <v>159</v>
      </c>
      <c r="J11" s="9">
        <v>5225.0519999999997</v>
      </c>
      <c r="K11" s="10" t="s">
        <v>159</v>
      </c>
      <c r="L11" s="9">
        <v>853.33900000000006</v>
      </c>
      <c r="M11" s="10" t="s">
        <v>159</v>
      </c>
      <c r="N11" s="9">
        <v>25427.705000000002</v>
      </c>
      <c r="O11" s="10" t="s">
        <v>159</v>
      </c>
      <c r="P11" s="9">
        <v>0</v>
      </c>
      <c r="Q11" s="10" t="s">
        <v>244</v>
      </c>
      <c r="R11" s="9">
        <v>85083.748000000007</v>
      </c>
      <c r="S11" s="10" t="s">
        <v>159</v>
      </c>
    </row>
    <row r="12" spans="1:19" x14ac:dyDescent="0.2">
      <c r="A12" s="12" t="s">
        <v>175</v>
      </c>
      <c r="B12" s="9">
        <v>1980.13</v>
      </c>
      <c r="C12" s="10" t="s">
        <v>159</v>
      </c>
      <c r="D12" s="9">
        <v>47730.741000000002</v>
      </c>
      <c r="E12" s="10" t="s">
        <v>159</v>
      </c>
      <c r="F12" s="9">
        <v>351.863</v>
      </c>
      <c r="G12" s="10" t="s">
        <v>159</v>
      </c>
      <c r="H12" s="9">
        <v>10038.249</v>
      </c>
      <c r="I12" s="10" t="s">
        <v>159</v>
      </c>
      <c r="J12" s="9">
        <v>5852.7190000000001</v>
      </c>
      <c r="K12" s="10" t="s">
        <v>159</v>
      </c>
      <c r="L12" s="9">
        <v>946.16399999999999</v>
      </c>
      <c r="M12" s="10" t="s">
        <v>159</v>
      </c>
      <c r="N12" s="9">
        <v>23265.472000000002</v>
      </c>
      <c r="O12" s="10" t="s">
        <v>159</v>
      </c>
      <c r="P12" s="9">
        <v>0</v>
      </c>
      <c r="Q12" s="10" t="s">
        <v>244</v>
      </c>
      <c r="R12" s="9">
        <v>90165.338000000003</v>
      </c>
      <c r="S12" s="10" t="s">
        <v>159</v>
      </c>
    </row>
    <row r="13" spans="1:19" x14ac:dyDescent="0.2">
      <c r="A13" s="12" t="s">
        <v>179</v>
      </c>
      <c r="B13" s="9">
        <v>2077.192</v>
      </c>
      <c r="C13" s="10" t="s">
        <v>159</v>
      </c>
      <c r="D13" s="9">
        <v>50314.521999999997</v>
      </c>
      <c r="E13" s="10" t="s">
        <v>159</v>
      </c>
      <c r="F13" s="9">
        <v>393.38799999999998</v>
      </c>
      <c r="G13" s="10" t="s">
        <v>159</v>
      </c>
      <c r="H13" s="9">
        <v>12176.067999999999</v>
      </c>
      <c r="I13" s="10" t="s">
        <v>159</v>
      </c>
      <c r="J13" s="9">
        <v>6501.8710000000001</v>
      </c>
      <c r="K13" s="10" t="s">
        <v>159</v>
      </c>
      <c r="L13" s="9">
        <v>1038.796</v>
      </c>
      <c r="M13" s="10" t="s">
        <v>159</v>
      </c>
      <c r="N13" s="9">
        <v>23248.504000000001</v>
      </c>
      <c r="O13" s="10" t="s">
        <v>159</v>
      </c>
      <c r="P13" s="9">
        <v>0</v>
      </c>
      <c r="Q13" s="10" t="s">
        <v>244</v>
      </c>
      <c r="R13" s="9">
        <v>95750.341</v>
      </c>
      <c r="S13" s="10" t="s">
        <v>159</v>
      </c>
    </row>
    <row r="14" spans="1:19" x14ac:dyDescent="0.2">
      <c r="A14" s="12" t="s">
        <v>180</v>
      </c>
      <c r="B14" s="9">
        <v>2040.4639999999999</v>
      </c>
      <c r="C14" s="10" t="s">
        <v>159</v>
      </c>
      <c r="D14" s="9">
        <v>53953.654999999999</v>
      </c>
      <c r="E14" s="10" t="s">
        <v>159</v>
      </c>
      <c r="F14" s="9">
        <v>456</v>
      </c>
      <c r="G14" s="10" t="s">
        <v>159</v>
      </c>
      <c r="H14" s="9">
        <v>14393.736000000001</v>
      </c>
      <c r="I14" s="10" t="s">
        <v>159</v>
      </c>
      <c r="J14" s="9">
        <v>6994.8950000000004</v>
      </c>
      <c r="K14" s="10" t="s">
        <v>159</v>
      </c>
      <c r="L14" s="9">
        <v>1081.989</v>
      </c>
      <c r="M14" s="10" t="s">
        <v>159</v>
      </c>
      <c r="N14" s="9">
        <v>23820.186000000002</v>
      </c>
      <c r="O14" s="10" t="s">
        <v>159</v>
      </c>
      <c r="P14" s="9">
        <v>0</v>
      </c>
      <c r="Q14" s="10" t="s">
        <v>244</v>
      </c>
      <c r="R14" s="9">
        <v>102740.925</v>
      </c>
      <c r="S14" s="10" t="s">
        <v>159</v>
      </c>
    </row>
    <row r="15" spans="1:19" x14ac:dyDescent="0.2">
      <c r="A15" s="12" t="s">
        <v>181</v>
      </c>
      <c r="B15" s="9">
        <v>2164.1439999999998</v>
      </c>
      <c r="C15" s="10" t="s">
        <v>159</v>
      </c>
      <c r="D15" s="9">
        <v>56534.739000000001</v>
      </c>
      <c r="E15" s="10" t="s">
        <v>159</v>
      </c>
      <c r="F15" s="9">
        <v>530.11028999999996</v>
      </c>
      <c r="G15" s="10" t="s">
        <v>159</v>
      </c>
      <c r="H15" s="9">
        <v>15962.271000000001</v>
      </c>
      <c r="I15" s="10" t="s">
        <v>159</v>
      </c>
      <c r="J15" s="9">
        <v>7338.9560000000001</v>
      </c>
      <c r="K15" s="10" t="s">
        <v>159</v>
      </c>
      <c r="L15" s="9">
        <v>953.02774999999997</v>
      </c>
      <c r="M15" s="10" t="s">
        <v>159</v>
      </c>
      <c r="N15" s="9">
        <v>24440.243999999999</v>
      </c>
      <c r="O15" s="10" t="s">
        <v>159</v>
      </c>
      <c r="P15" s="9">
        <v>0</v>
      </c>
      <c r="Q15" s="10" t="s">
        <v>244</v>
      </c>
      <c r="R15" s="9">
        <v>107923.49204</v>
      </c>
      <c r="S15" s="10" t="s">
        <v>159</v>
      </c>
    </row>
    <row r="16" spans="1:19" x14ac:dyDescent="0.2">
      <c r="A16" s="12" t="s">
        <v>182</v>
      </c>
      <c r="B16" s="9">
        <v>2151.8620000000001</v>
      </c>
      <c r="C16" s="10" t="s">
        <v>159</v>
      </c>
      <c r="D16" s="9">
        <v>59972.491000000002</v>
      </c>
      <c r="E16" s="10" t="s">
        <v>159</v>
      </c>
      <c r="F16" s="9">
        <v>601.87900000000002</v>
      </c>
      <c r="G16" s="10" t="s">
        <v>159</v>
      </c>
      <c r="H16" s="9">
        <v>15361.427</v>
      </c>
      <c r="I16" s="10" t="s">
        <v>159</v>
      </c>
      <c r="J16" s="9">
        <v>8009.3389999999999</v>
      </c>
      <c r="K16" s="10" t="s">
        <v>159</v>
      </c>
      <c r="L16" s="9">
        <v>0</v>
      </c>
      <c r="M16" s="10" t="s">
        <v>176</v>
      </c>
      <c r="N16" s="9">
        <v>25231.01</v>
      </c>
      <c r="O16" s="10" t="s">
        <v>159</v>
      </c>
      <c r="P16" s="9">
        <v>0</v>
      </c>
      <c r="Q16" s="10" t="s">
        <v>244</v>
      </c>
      <c r="R16" s="9">
        <v>111328.008</v>
      </c>
      <c r="S16" s="10" t="s">
        <v>178</v>
      </c>
    </row>
    <row r="17" spans="1:19" x14ac:dyDescent="0.2">
      <c r="A17" s="12" t="s">
        <v>183</v>
      </c>
      <c r="B17" s="9">
        <v>2111.078</v>
      </c>
      <c r="C17" s="10" t="s">
        <v>159</v>
      </c>
      <c r="D17" s="9">
        <v>55003.555999999997</v>
      </c>
      <c r="E17" s="10" t="s">
        <v>159</v>
      </c>
      <c r="F17" s="9">
        <v>698.43671600000005</v>
      </c>
      <c r="G17" s="10" t="s">
        <v>159</v>
      </c>
      <c r="H17" s="9">
        <v>17141.616526770002</v>
      </c>
      <c r="I17" s="10" t="s">
        <v>159</v>
      </c>
      <c r="J17" s="9">
        <v>7814.2420000000002</v>
      </c>
      <c r="K17" s="10" t="s">
        <v>159</v>
      </c>
      <c r="L17" s="9">
        <v>0</v>
      </c>
      <c r="M17" s="10" t="s">
        <v>176</v>
      </c>
      <c r="N17" s="9">
        <v>26204.473999999998</v>
      </c>
      <c r="O17" s="10" t="s">
        <v>159</v>
      </c>
      <c r="P17" s="9">
        <v>0</v>
      </c>
      <c r="Q17" s="10" t="s">
        <v>244</v>
      </c>
      <c r="R17" s="9">
        <v>108973.40324277</v>
      </c>
      <c r="S17" s="10" t="s">
        <v>178</v>
      </c>
    </row>
    <row r="18" spans="1:19" x14ac:dyDescent="0.2">
      <c r="A18" s="12" t="s">
        <v>185</v>
      </c>
      <c r="B18" s="9">
        <v>2085.2220000000002</v>
      </c>
      <c r="C18" s="10" t="s">
        <v>159</v>
      </c>
      <c r="D18" s="9">
        <v>57510.474999999999</v>
      </c>
      <c r="E18" s="10" t="s">
        <v>159</v>
      </c>
      <c r="F18" s="9">
        <v>769.0472188</v>
      </c>
      <c r="G18" s="10" t="s">
        <v>159</v>
      </c>
      <c r="H18" s="9">
        <v>18189.755000000001</v>
      </c>
      <c r="I18" s="10" t="s">
        <v>159</v>
      </c>
      <c r="J18" s="9">
        <v>7900.1059999999998</v>
      </c>
      <c r="K18" s="10" t="s">
        <v>159</v>
      </c>
      <c r="L18" s="9">
        <v>0</v>
      </c>
      <c r="M18" s="10" t="s">
        <v>176</v>
      </c>
      <c r="N18" s="9">
        <v>27664.238000000001</v>
      </c>
      <c r="O18" s="10" t="s">
        <v>159</v>
      </c>
      <c r="P18" s="9">
        <v>0</v>
      </c>
      <c r="Q18" s="10" t="s">
        <v>244</v>
      </c>
      <c r="R18" s="9">
        <v>114118.8432188</v>
      </c>
      <c r="S18" s="10" t="s">
        <v>178</v>
      </c>
    </row>
    <row r="19" spans="1:19" x14ac:dyDescent="0.2">
      <c r="A19" s="12" t="s">
        <v>186</v>
      </c>
      <c r="B19" s="9">
        <v>2078.2089999999998</v>
      </c>
      <c r="C19" s="10" t="s">
        <v>159</v>
      </c>
      <c r="D19" s="9">
        <v>58485.413999999997</v>
      </c>
      <c r="E19" s="10" t="s">
        <v>159</v>
      </c>
      <c r="F19" s="9">
        <v>684.25378599999999</v>
      </c>
      <c r="G19" s="10" t="s">
        <v>159</v>
      </c>
      <c r="H19" s="9">
        <v>17720.508999999998</v>
      </c>
      <c r="I19" s="10" t="s">
        <v>159</v>
      </c>
      <c r="J19" s="9">
        <v>7747.2939999999999</v>
      </c>
      <c r="K19" s="10" t="s">
        <v>159</v>
      </c>
      <c r="L19" s="9">
        <v>0</v>
      </c>
      <c r="M19" s="10" t="s">
        <v>176</v>
      </c>
      <c r="N19" s="9">
        <v>26798.448772539999</v>
      </c>
      <c r="O19" s="10" t="s">
        <v>159</v>
      </c>
      <c r="P19" s="9">
        <v>0</v>
      </c>
      <c r="Q19" s="10" t="s">
        <v>244</v>
      </c>
      <c r="R19" s="9">
        <v>113514.12855854</v>
      </c>
      <c r="S19" s="10" t="s">
        <v>178</v>
      </c>
    </row>
    <row r="20" spans="1:19" x14ac:dyDescent="0.2">
      <c r="A20" s="12" t="s">
        <v>187</v>
      </c>
      <c r="B20" s="9">
        <v>2191.8519999999999</v>
      </c>
      <c r="C20" s="10" t="s">
        <v>159</v>
      </c>
      <c r="D20" s="9">
        <v>62254.555999999997</v>
      </c>
      <c r="E20" s="10" t="s">
        <v>159</v>
      </c>
      <c r="F20" s="9">
        <v>613.47238700000003</v>
      </c>
      <c r="G20" s="10" t="s">
        <v>159</v>
      </c>
      <c r="H20" s="9">
        <v>18856.419999999998</v>
      </c>
      <c r="I20" s="10" t="s">
        <v>159</v>
      </c>
      <c r="J20" s="9">
        <v>7988.7529999999997</v>
      </c>
      <c r="K20" s="10" t="s">
        <v>159</v>
      </c>
      <c r="L20" s="9">
        <v>0</v>
      </c>
      <c r="M20" s="10" t="s">
        <v>176</v>
      </c>
      <c r="N20" s="9">
        <v>27555.69</v>
      </c>
      <c r="O20" s="10" t="s">
        <v>159</v>
      </c>
      <c r="P20" s="9">
        <v>0</v>
      </c>
      <c r="Q20" s="10" t="s">
        <v>244</v>
      </c>
      <c r="R20" s="9">
        <v>119460.74338699999</v>
      </c>
      <c r="S20" s="10" t="s">
        <v>178</v>
      </c>
    </row>
    <row r="21" spans="1:19" x14ac:dyDescent="0.2">
      <c r="A21" s="12" t="s">
        <v>188</v>
      </c>
      <c r="B21" s="9">
        <v>2214.846</v>
      </c>
      <c r="C21" s="10" t="s">
        <v>159</v>
      </c>
      <c r="D21" s="9">
        <v>65246.703999999998</v>
      </c>
      <c r="E21" s="10" t="s">
        <v>159</v>
      </c>
      <c r="F21" s="9">
        <v>619.80101999999999</v>
      </c>
      <c r="G21" s="10" t="s">
        <v>159</v>
      </c>
      <c r="H21" s="9">
        <v>19895.643</v>
      </c>
      <c r="I21" s="10" t="s">
        <v>159</v>
      </c>
      <c r="J21" s="9">
        <v>7996.29</v>
      </c>
      <c r="K21" s="10" t="s">
        <v>159</v>
      </c>
      <c r="L21" s="9">
        <v>0</v>
      </c>
      <c r="M21" s="10" t="s">
        <v>176</v>
      </c>
      <c r="N21" s="9">
        <v>27587.198</v>
      </c>
      <c r="O21" s="10" t="s">
        <v>159</v>
      </c>
      <c r="P21" s="9">
        <v>0</v>
      </c>
      <c r="Q21" s="10" t="s">
        <v>244</v>
      </c>
      <c r="R21" s="9">
        <v>123560.48202</v>
      </c>
      <c r="S21" s="10" t="s">
        <v>178</v>
      </c>
    </row>
    <row r="22" spans="1:19" x14ac:dyDescent="0.2">
      <c r="A22" s="12" t="s">
        <v>189</v>
      </c>
      <c r="B22" s="9">
        <v>2225.433</v>
      </c>
      <c r="C22" s="10" t="s">
        <v>159</v>
      </c>
      <c r="D22" s="9">
        <v>66919.17</v>
      </c>
      <c r="E22" s="10" t="s">
        <v>159</v>
      </c>
      <c r="F22" s="9">
        <v>611.80435899999998</v>
      </c>
      <c r="G22" s="10" t="s">
        <v>159</v>
      </c>
      <c r="H22" s="9">
        <v>20715.673999999999</v>
      </c>
      <c r="I22" s="10" t="s">
        <v>159</v>
      </c>
      <c r="J22" s="9">
        <v>7901.741</v>
      </c>
      <c r="K22" s="10" t="s">
        <v>159</v>
      </c>
      <c r="L22" s="9">
        <v>0</v>
      </c>
      <c r="M22" s="10" t="s">
        <v>176</v>
      </c>
      <c r="N22" s="9">
        <v>25838.812999999998</v>
      </c>
      <c r="O22" s="10" t="s">
        <v>159</v>
      </c>
      <c r="P22" s="9">
        <v>0</v>
      </c>
      <c r="Q22" s="10" t="s">
        <v>244</v>
      </c>
      <c r="R22" s="9">
        <v>124212.63535900001</v>
      </c>
      <c r="S22" s="10" t="s">
        <v>178</v>
      </c>
    </row>
    <row r="23" spans="1:19" x14ac:dyDescent="0.2">
      <c r="A23" s="12" t="s">
        <v>190</v>
      </c>
      <c r="B23" s="9">
        <v>2176.3719999999998</v>
      </c>
      <c r="C23" s="10" t="s">
        <v>159</v>
      </c>
      <c r="D23" s="9">
        <v>69371.053</v>
      </c>
      <c r="E23" s="10" t="s">
        <v>159</v>
      </c>
      <c r="F23" s="9">
        <v>706.07222200000001</v>
      </c>
      <c r="G23" s="10" t="s">
        <v>159</v>
      </c>
      <c r="H23" s="9">
        <v>21501.85</v>
      </c>
      <c r="I23" s="10" t="s">
        <v>159</v>
      </c>
      <c r="J23" s="9">
        <v>7995.86</v>
      </c>
      <c r="K23" s="10" t="s">
        <v>159</v>
      </c>
      <c r="L23" s="9">
        <v>0</v>
      </c>
      <c r="M23" s="10" t="s">
        <v>176</v>
      </c>
      <c r="N23" s="9">
        <v>26632.511211690002</v>
      </c>
      <c r="O23" s="10" t="s">
        <v>159</v>
      </c>
      <c r="P23" s="9">
        <v>0</v>
      </c>
      <c r="Q23" s="10" t="s">
        <v>244</v>
      </c>
      <c r="R23" s="9">
        <v>128383.71843369</v>
      </c>
      <c r="S23" s="10" t="s">
        <v>178</v>
      </c>
    </row>
    <row r="24" spans="1:19" x14ac:dyDescent="0.2">
      <c r="A24" s="12" t="s">
        <v>191</v>
      </c>
      <c r="B24" s="9">
        <v>2016.4480000000001</v>
      </c>
      <c r="C24" s="10" t="s">
        <v>159</v>
      </c>
      <c r="D24" s="9">
        <v>74297.266000000003</v>
      </c>
      <c r="E24" s="10" t="s">
        <v>159</v>
      </c>
      <c r="F24" s="9">
        <v>870.40526999999997</v>
      </c>
      <c r="G24" s="10" t="s">
        <v>159</v>
      </c>
      <c r="H24" s="9">
        <v>22909.324000000001</v>
      </c>
      <c r="I24" s="10" t="s">
        <v>159</v>
      </c>
      <c r="J24" s="9">
        <v>8055.7079999999996</v>
      </c>
      <c r="K24" s="10" t="s">
        <v>159</v>
      </c>
      <c r="L24" s="9">
        <v>0</v>
      </c>
      <c r="M24" s="10" t="s">
        <v>176</v>
      </c>
      <c r="N24" s="9">
        <v>27546.894</v>
      </c>
      <c r="O24" s="10" t="s">
        <v>159</v>
      </c>
      <c r="P24" s="9">
        <v>0</v>
      </c>
      <c r="Q24" s="10" t="s">
        <v>244</v>
      </c>
      <c r="R24" s="9">
        <v>135696.04527</v>
      </c>
      <c r="S24" s="10" t="s">
        <v>178</v>
      </c>
    </row>
    <row r="25" spans="1:19" x14ac:dyDescent="0.2">
      <c r="A25" s="12" t="s">
        <v>193</v>
      </c>
      <c r="B25" s="9">
        <v>2047.7049999999999</v>
      </c>
      <c r="C25" s="10" t="s">
        <v>159</v>
      </c>
      <c r="D25" s="9">
        <v>79056.857999999993</v>
      </c>
      <c r="E25" s="10" t="s">
        <v>159</v>
      </c>
      <c r="F25" s="9">
        <v>931.86244999999997</v>
      </c>
      <c r="G25" s="10" t="s">
        <v>159</v>
      </c>
      <c r="H25" s="9">
        <v>24186.179</v>
      </c>
      <c r="I25" s="10" t="s">
        <v>159</v>
      </c>
      <c r="J25" s="9">
        <v>8000.393</v>
      </c>
      <c r="K25" s="10" t="s">
        <v>159</v>
      </c>
      <c r="L25" s="9">
        <v>0</v>
      </c>
      <c r="M25" s="10" t="s">
        <v>176</v>
      </c>
      <c r="N25" s="9">
        <v>28287.069</v>
      </c>
      <c r="O25" s="10" t="s">
        <v>159</v>
      </c>
      <c r="P25" s="9">
        <v>0</v>
      </c>
      <c r="Q25" s="10" t="s">
        <v>244</v>
      </c>
      <c r="R25" s="9">
        <v>142510.06645000001</v>
      </c>
      <c r="S25" s="10" t="s">
        <v>178</v>
      </c>
    </row>
    <row r="26" spans="1:19" x14ac:dyDescent="0.2">
      <c r="A26" s="12" t="s">
        <v>194</v>
      </c>
      <c r="B26" s="9">
        <v>2064.6750000000002</v>
      </c>
      <c r="C26" s="10" t="s">
        <v>159</v>
      </c>
      <c r="D26" s="9">
        <v>80336.67</v>
      </c>
      <c r="E26" s="10" t="s">
        <v>159</v>
      </c>
      <c r="F26" s="9">
        <v>990.49243000000001</v>
      </c>
      <c r="G26" s="10" t="s">
        <v>159</v>
      </c>
      <c r="H26" s="9">
        <v>24770.0026832</v>
      </c>
      <c r="I26" s="10" t="s">
        <v>159</v>
      </c>
      <c r="J26" s="9">
        <v>7595.027</v>
      </c>
      <c r="K26" s="10" t="s">
        <v>159</v>
      </c>
      <c r="L26" s="9">
        <v>0</v>
      </c>
      <c r="M26" s="10" t="s">
        <v>176</v>
      </c>
      <c r="N26" s="9">
        <v>28467.049111249999</v>
      </c>
      <c r="O26" s="10" t="s">
        <v>159</v>
      </c>
      <c r="P26" s="9">
        <v>0</v>
      </c>
      <c r="Q26" s="10" t="s">
        <v>244</v>
      </c>
      <c r="R26" s="9">
        <v>144223.91622444999</v>
      </c>
      <c r="S26" s="10" t="s">
        <v>178</v>
      </c>
    </row>
    <row r="27" spans="1:19" x14ac:dyDescent="0.2">
      <c r="A27" s="12" t="s">
        <v>196</v>
      </c>
      <c r="B27" s="9">
        <v>2003.683</v>
      </c>
      <c r="C27" s="10" t="s">
        <v>159</v>
      </c>
      <c r="D27" s="9">
        <v>83174.001999999993</v>
      </c>
      <c r="E27" s="10" t="s">
        <v>177</v>
      </c>
      <c r="F27" s="9">
        <v>1119.211</v>
      </c>
      <c r="G27" s="10" t="s">
        <v>159</v>
      </c>
      <c r="H27" s="9">
        <v>26082.117999999999</v>
      </c>
      <c r="I27" s="10" t="s">
        <v>159</v>
      </c>
      <c r="J27" s="9">
        <v>7576.14</v>
      </c>
      <c r="K27" s="10" t="s">
        <v>159</v>
      </c>
      <c r="L27" s="9">
        <v>0</v>
      </c>
      <c r="M27" s="10" t="s">
        <v>176</v>
      </c>
      <c r="N27" s="9">
        <v>29579.793553939999</v>
      </c>
      <c r="O27" s="10" t="s">
        <v>159</v>
      </c>
      <c r="P27" s="9">
        <v>0</v>
      </c>
      <c r="Q27" s="10" t="s">
        <v>244</v>
      </c>
      <c r="R27" s="9">
        <v>149534.94755394</v>
      </c>
      <c r="S27" s="10" t="s">
        <v>178</v>
      </c>
    </row>
    <row r="28" spans="1:19" x14ac:dyDescent="0.2">
      <c r="A28" s="12" t="s">
        <v>197</v>
      </c>
      <c r="B28" s="9">
        <v>1981.38</v>
      </c>
      <c r="C28" s="10" t="s">
        <v>159</v>
      </c>
      <c r="D28" s="9">
        <v>86036.009300000005</v>
      </c>
      <c r="E28" s="10" t="s">
        <v>159</v>
      </c>
      <c r="F28" s="9">
        <v>1160.2909999999999</v>
      </c>
      <c r="G28" s="10" t="s">
        <v>159</v>
      </c>
      <c r="H28" s="9">
        <v>26820.375620089999</v>
      </c>
      <c r="I28" s="10" t="s">
        <v>159</v>
      </c>
      <c r="J28" s="9">
        <v>7651.1480000000001</v>
      </c>
      <c r="K28" s="10" t="s">
        <v>159</v>
      </c>
      <c r="L28" s="9">
        <v>0</v>
      </c>
      <c r="M28" s="10" t="s">
        <v>176</v>
      </c>
      <c r="N28" s="9">
        <v>29916.099135320001</v>
      </c>
      <c r="O28" s="10" t="s">
        <v>159</v>
      </c>
      <c r="P28" s="9">
        <v>0</v>
      </c>
      <c r="Q28" s="10" t="s">
        <v>244</v>
      </c>
      <c r="R28" s="9">
        <v>153565.30305541001</v>
      </c>
      <c r="S28" s="10" t="s">
        <v>178</v>
      </c>
    </row>
    <row r="29" spans="1:19" x14ac:dyDescent="0.2">
      <c r="A29" s="12" t="s">
        <v>198</v>
      </c>
      <c r="B29" s="9">
        <v>1498.6869999999999</v>
      </c>
      <c r="C29" s="10" t="s">
        <v>159</v>
      </c>
      <c r="D29" s="9">
        <v>73636.326000000001</v>
      </c>
      <c r="E29" s="10" t="s">
        <v>159</v>
      </c>
      <c r="F29" s="9">
        <v>1001.269</v>
      </c>
      <c r="G29" s="10" t="s">
        <v>159</v>
      </c>
      <c r="H29" s="9">
        <v>20500.535591899999</v>
      </c>
      <c r="I29" s="10" t="s">
        <v>159</v>
      </c>
      <c r="J29" s="9">
        <v>5752.6350000000002</v>
      </c>
      <c r="K29" s="10" t="s">
        <v>159</v>
      </c>
      <c r="L29" s="9">
        <v>0</v>
      </c>
      <c r="M29" s="10" t="s">
        <v>176</v>
      </c>
      <c r="N29" s="9">
        <v>22122.280103509998</v>
      </c>
      <c r="O29" s="10" t="s">
        <v>159</v>
      </c>
      <c r="P29" s="9">
        <v>0</v>
      </c>
      <c r="Q29" s="10" t="s">
        <v>244</v>
      </c>
      <c r="R29" s="9">
        <v>124511.73269541</v>
      </c>
      <c r="S29" s="10" t="s">
        <v>178</v>
      </c>
    </row>
    <row r="30" spans="1:19" x14ac:dyDescent="0.2">
      <c r="A30" s="12" t="s">
        <v>199</v>
      </c>
      <c r="B30" s="9">
        <v>1869.374</v>
      </c>
      <c r="C30" s="10" t="s">
        <v>159</v>
      </c>
      <c r="D30" s="9">
        <v>85724.195999999996</v>
      </c>
      <c r="E30" s="10" t="s">
        <v>159</v>
      </c>
      <c r="F30" s="9">
        <v>1649.867</v>
      </c>
      <c r="G30" s="10" t="s">
        <v>159</v>
      </c>
      <c r="H30" s="9">
        <v>32339.563639389999</v>
      </c>
      <c r="I30" s="10" t="s">
        <v>159</v>
      </c>
      <c r="J30" s="9">
        <v>8683.5550000000003</v>
      </c>
      <c r="K30" s="10" t="s">
        <v>159</v>
      </c>
      <c r="L30" s="9">
        <v>0</v>
      </c>
      <c r="M30" s="10" t="s">
        <v>176</v>
      </c>
      <c r="N30" s="9">
        <v>17646.30611655</v>
      </c>
      <c r="O30" s="10" t="s">
        <v>159</v>
      </c>
      <c r="P30" s="9">
        <v>0</v>
      </c>
      <c r="Q30" s="10" t="s">
        <v>244</v>
      </c>
      <c r="R30" s="9">
        <v>147912.86175593999</v>
      </c>
      <c r="S30" s="10" t="s">
        <v>178</v>
      </c>
    </row>
    <row r="31" spans="1:19" x14ac:dyDescent="0.2">
      <c r="A31" s="12" t="s">
        <v>200</v>
      </c>
      <c r="B31" s="9">
        <v>1738.914</v>
      </c>
      <c r="C31" s="10" t="s">
        <v>159</v>
      </c>
      <c r="D31" s="9">
        <v>88345.134000000005</v>
      </c>
      <c r="E31" s="10" t="s">
        <v>159</v>
      </c>
      <c r="F31" s="9">
        <v>1508.5409999999999</v>
      </c>
      <c r="G31" s="10" t="s">
        <v>159</v>
      </c>
      <c r="H31" s="9">
        <v>31765.06321574</v>
      </c>
      <c r="I31" s="10" t="s">
        <v>159</v>
      </c>
      <c r="J31" s="9">
        <v>9437.0190000000002</v>
      </c>
      <c r="K31" s="10" t="s">
        <v>159</v>
      </c>
      <c r="L31" s="9">
        <v>0</v>
      </c>
      <c r="M31" s="10" t="s">
        <v>176</v>
      </c>
      <c r="N31" s="9">
        <v>25392.548337420001</v>
      </c>
      <c r="O31" s="10" t="s">
        <v>159</v>
      </c>
      <c r="P31" s="9">
        <v>0</v>
      </c>
      <c r="Q31" s="10" t="s">
        <v>244</v>
      </c>
      <c r="R31" s="9">
        <v>158187.21955315999</v>
      </c>
      <c r="S31" s="10" t="s">
        <v>178</v>
      </c>
    </row>
    <row r="32" spans="1:19" x14ac:dyDescent="0.2">
      <c r="A32" s="15" t="s">
        <v>201</v>
      </c>
      <c r="B32" s="13">
        <v>2249.1779999999999</v>
      </c>
      <c r="C32" s="14" t="s">
        <v>159</v>
      </c>
      <c r="D32" s="13">
        <v>105549.887</v>
      </c>
      <c r="E32" s="14" t="s">
        <v>159</v>
      </c>
      <c r="F32" s="13">
        <v>1684.8409999999999</v>
      </c>
      <c r="G32" s="14" t="s">
        <v>159</v>
      </c>
      <c r="H32" s="13">
        <v>36717.774100909999</v>
      </c>
      <c r="I32" s="14" t="s">
        <v>159</v>
      </c>
      <c r="J32" s="13">
        <v>10453.404</v>
      </c>
      <c r="K32" s="14" t="s">
        <v>159</v>
      </c>
      <c r="L32" s="13">
        <v>0</v>
      </c>
      <c r="M32" s="14" t="s">
        <v>176</v>
      </c>
      <c r="N32" s="13">
        <v>34533.548927650001</v>
      </c>
      <c r="O32" s="14" t="s">
        <v>159</v>
      </c>
      <c r="P32" s="13">
        <v>0</v>
      </c>
      <c r="Q32" s="14" t="s">
        <v>244</v>
      </c>
      <c r="R32" s="13">
        <v>191188.63302856</v>
      </c>
      <c r="S32" s="14" t="s">
        <v>178</v>
      </c>
    </row>
    <row r="34" spans="1:2" x14ac:dyDescent="0.2">
      <c r="A34" s="16" t="s">
        <v>202</v>
      </c>
      <c r="B34" s="16" t="s">
        <v>203</v>
      </c>
    </row>
    <row r="36" spans="1:2" x14ac:dyDescent="0.2">
      <c r="B36" s="16" t="s">
        <v>245</v>
      </c>
    </row>
    <row r="37" spans="1:2" x14ac:dyDescent="0.2">
      <c r="B37" s="16" t="s">
        <v>246</v>
      </c>
    </row>
    <row r="39" spans="1:2" x14ac:dyDescent="0.2">
      <c r="B39" s="16" t="s">
        <v>208</v>
      </c>
    </row>
    <row r="40" spans="1:2" x14ac:dyDescent="0.2">
      <c r="B40" s="16" t="s">
        <v>247</v>
      </c>
    </row>
    <row r="41" spans="1:2" x14ac:dyDescent="0.2">
      <c r="B41" s="16" t="s">
        <v>209</v>
      </c>
    </row>
    <row r="44" spans="1:2" x14ac:dyDescent="0.2">
      <c r="A44" s="17" t="str">
        <f>HYPERLINK("#'CASINO 15'!A2", "&lt;&lt;&lt; Previous table")</f>
        <v>&lt;&lt;&lt; Previous table</v>
      </c>
    </row>
    <row r="45" spans="1:2" x14ac:dyDescent="0.2">
      <c r="A45" s="17" t="str">
        <f>HYPERLINK("#'GAMING_MACHINES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HYPERLINK("#'INDEX'!B22", "Link to index")</f>
        <v>Link to index</v>
      </c>
    </row>
    <row r="2" spans="1:19" ht="15.75" customHeight="1" x14ac:dyDescent="0.2">
      <c r="A2" s="25" t="s">
        <v>248</v>
      </c>
      <c r="B2" s="24"/>
      <c r="C2" s="24"/>
      <c r="D2" s="24"/>
      <c r="E2" s="24"/>
      <c r="F2" s="24"/>
      <c r="G2" s="24"/>
      <c r="H2" s="24"/>
      <c r="I2" s="24"/>
      <c r="J2" s="24"/>
      <c r="K2" s="24"/>
      <c r="L2" s="24"/>
      <c r="M2" s="24"/>
      <c r="N2" s="24"/>
      <c r="O2" s="24"/>
      <c r="P2" s="24"/>
      <c r="Q2" s="24"/>
      <c r="R2" s="24"/>
      <c r="S2" s="24"/>
    </row>
    <row r="3" spans="1:19" ht="15.75" customHeight="1" x14ac:dyDescent="0.2">
      <c r="A3" s="25" t="s">
        <v>40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2450.4472208955199</v>
      </c>
      <c r="C7" s="10" t="s">
        <v>159</v>
      </c>
      <c r="D7" s="9">
        <v>59895.146122388098</v>
      </c>
      <c r="E7" s="10" t="s">
        <v>159</v>
      </c>
      <c r="F7" s="9">
        <v>455.797182089552</v>
      </c>
      <c r="G7" s="10" t="s">
        <v>159</v>
      </c>
      <c r="H7" s="9">
        <v>7958.7803283582098</v>
      </c>
      <c r="I7" s="10" t="s">
        <v>159</v>
      </c>
      <c r="J7" s="9">
        <v>6455.6153194029803</v>
      </c>
      <c r="K7" s="10" t="s">
        <v>159</v>
      </c>
      <c r="L7" s="9">
        <v>405.08266567164202</v>
      </c>
      <c r="M7" s="10" t="s">
        <v>159</v>
      </c>
      <c r="N7" s="9">
        <v>35493.330653731296</v>
      </c>
      <c r="O7" s="10" t="s">
        <v>159</v>
      </c>
      <c r="P7" s="9">
        <v>0</v>
      </c>
      <c r="Q7" s="10" t="s">
        <v>244</v>
      </c>
      <c r="R7" s="9">
        <v>113114.19949253699</v>
      </c>
      <c r="S7" s="10" t="s">
        <v>159</v>
      </c>
    </row>
    <row r="8" spans="1:19" x14ac:dyDescent="0.2">
      <c r="A8" s="12" t="s">
        <v>171</v>
      </c>
      <c r="B8" s="9">
        <v>2751.7621327433599</v>
      </c>
      <c r="C8" s="10" t="s">
        <v>159</v>
      </c>
      <c r="D8" s="9">
        <v>66906.029123893793</v>
      </c>
      <c r="E8" s="10" t="s">
        <v>159</v>
      </c>
      <c r="F8" s="9">
        <v>504.36281415929199</v>
      </c>
      <c r="G8" s="10" t="s">
        <v>159</v>
      </c>
      <c r="H8" s="9">
        <v>10105.501115044201</v>
      </c>
      <c r="I8" s="10" t="s">
        <v>159</v>
      </c>
      <c r="J8" s="9">
        <v>7216.7399469026604</v>
      </c>
      <c r="K8" s="10" t="s">
        <v>159</v>
      </c>
      <c r="L8" s="9">
        <v>682.35748672566399</v>
      </c>
      <c r="M8" s="10" t="s">
        <v>159</v>
      </c>
      <c r="N8" s="9">
        <v>39814.529469026602</v>
      </c>
      <c r="O8" s="10" t="s">
        <v>159</v>
      </c>
      <c r="P8" s="9">
        <v>0</v>
      </c>
      <c r="Q8" s="10" t="s">
        <v>244</v>
      </c>
      <c r="R8" s="9">
        <v>127981.28208849599</v>
      </c>
      <c r="S8" s="10" t="s">
        <v>159</v>
      </c>
    </row>
    <row r="9" spans="1:19" x14ac:dyDescent="0.2">
      <c r="A9" s="12" t="s">
        <v>172</v>
      </c>
      <c r="B9" s="9">
        <v>2999.2447608069201</v>
      </c>
      <c r="C9" s="10" t="s">
        <v>159</v>
      </c>
      <c r="D9" s="9">
        <v>73504.463239193094</v>
      </c>
      <c r="E9" s="10" t="s">
        <v>159</v>
      </c>
      <c r="F9" s="9">
        <v>533.79829971181596</v>
      </c>
      <c r="G9" s="10" t="s">
        <v>159</v>
      </c>
      <c r="H9" s="9">
        <v>12019.337870317</v>
      </c>
      <c r="I9" s="10" t="s">
        <v>159</v>
      </c>
      <c r="J9" s="9">
        <v>7806.4986138328504</v>
      </c>
      <c r="K9" s="10" t="s">
        <v>159</v>
      </c>
      <c r="L9" s="9">
        <v>1122.12381268012</v>
      </c>
      <c r="M9" s="10" t="s">
        <v>159</v>
      </c>
      <c r="N9" s="9">
        <v>42388.151809798299</v>
      </c>
      <c r="O9" s="10" t="s">
        <v>159</v>
      </c>
      <c r="P9" s="9">
        <v>0</v>
      </c>
      <c r="Q9" s="10" t="s">
        <v>244</v>
      </c>
      <c r="R9" s="9">
        <v>140373.61840634001</v>
      </c>
      <c r="S9" s="10" t="s">
        <v>159</v>
      </c>
    </row>
    <row r="10" spans="1:19" x14ac:dyDescent="0.2">
      <c r="A10" s="12" t="s">
        <v>173</v>
      </c>
      <c r="B10" s="9">
        <v>3021.7126059782599</v>
      </c>
      <c r="C10" s="10" t="s">
        <v>159</v>
      </c>
      <c r="D10" s="9">
        <v>69489.3421222826</v>
      </c>
      <c r="E10" s="10" t="s">
        <v>159</v>
      </c>
      <c r="F10" s="9">
        <v>531.65582608695604</v>
      </c>
      <c r="G10" s="10" t="s">
        <v>159</v>
      </c>
      <c r="H10" s="9">
        <v>13451.0662907609</v>
      </c>
      <c r="I10" s="10" t="s">
        <v>159</v>
      </c>
      <c r="J10" s="9">
        <v>8291.3810625000006</v>
      </c>
      <c r="K10" s="10" t="s">
        <v>159</v>
      </c>
      <c r="L10" s="9">
        <v>1338.1911684782599</v>
      </c>
      <c r="M10" s="10" t="s">
        <v>159</v>
      </c>
      <c r="N10" s="9">
        <v>42650.881410326103</v>
      </c>
      <c r="O10" s="10" t="s">
        <v>159</v>
      </c>
      <c r="P10" s="9">
        <v>0</v>
      </c>
      <c r="Q10" s="10" t="s">
        <v>244</v>
      </c>
      <c r="R10" s="9">
        <v>138774.230486413</v>
      </c>
      <c r="S10" s="10" t="s">
        <v>159</v>
      </c>
    </row>
    <row r="11" spans="1:19" x14ac:dyDescent="0.2">
      <c r="A11" s="12" t="s">
        <v>174</v>
      </c>
      <c r="B11" s="9">
        <v>3220.3050277410798</v>
      </c>
      <c r="C11" s="10" t="s">
        <v>159</v>
      </c>
      <c r="D11" s="9">
        <v>74366.373305151894</v>
      </c>
      <c r="E11" s="10" t="s">
        <v>159</v>
      </c>
      <c r="F11" s="9">
        <v>581.80864993395005</v>
      </c>
      <c r="G11" s="10" t="s">
        <v>159</v>
      </c>
      <c r="H11" s="9">
        <v>14831.558892998701</v>
      </c>
      <c r="I11" s="10" t="s">
        <v>159</v>
      </c>
      <c r="J11" s="9">
        <v>9069.6411202113595</v>
      </c>
      <c r="K11" s="10" t="s">
        <v>159</v>
      </c>
      <c r="L11" s="9">
        <v>1481.22515984148</v>
      </c>
      <c r="M11" s="10" t="s">
        <v>159</v>
      </c>
      <c r="N11" s="9">
        <v>44137.390184940603</v>
      </c>
      <c r="O11" s="10" t="s">
        <v>159</v>
      </c>
      <c r="P11" s="9">
        <v>0</v>
      </c>
      <c r="Q11" s="10" t="s">
        <v>244</v>
      </c>
      <c r="R11" s="9">
        <v>147688.30234081901</v>
      </c>
      <c r="S11" s="10" t="s">
        <v>159</v>
      </c>
    </row>
    <row r="12" spans="1:19" x14ac:dyDescent="0.2">
      <c r="A12" s="12" t="s">
        <v>175</v>
      </c>
      <c r="B12" s="9">
        <v>3335.7574615384601</v>
      </c>
      <c r="C12" s="10" t="s">
        <v>159</v>
      </c>
      <c r="D12" s="9">
        <v>80407.940607692304</v>
      </c>
      <c r="E12" s="10" t="s">
        <v>159</v>
      </c>
      <c r="F12" s="9">
        <v>592.75382307692303</v>
      </c>
      <c r="G12" s="10" t="s">
        <v>159</v>
      </c>
      <c r="H12" s="9">
        <v>16910.5887</v>
      </c>
      <c r="I12" s="10" t="s">
        <v>159</v>
      </c>
      <c r="J12" s="9">
        <v>9859.5804692307702</v>
      </c>
      <c r="K12" s="10" t="s">
        <v>159</v>
      </c>
      <c r="L12" s="9">
        <v>1593.92243076923</v>
      </c>
      <c r="M12" s="10" t="s">
        <v>159</v>
      </c>
      <c r="N12" s="9">
        <v>39193.372061538503</v>
      </c>
      <c r="O12" s="10" t="s">
        <v>159</v>
      </c>
      <c r="P12" s="9">
        <v>0</v>
      </c>
      <c r="Q12" s="10" t="s">
        <v>244</v>
      </c>
      <c r="R12" s="9">
        <v>151893.91555384599</v>
      </c>
      <c r="S12" s="10" t="s">
        <v>159</v>
      </c>
    </row>
    <row r="13" spans="1:19" x14ac:dyDescent="0.2">
      <c r="A13" s="12" t="s">
        <v>179</v>
      </c>
      <c r="B13" s="9">
        <v>3416.0579324155201</v>
      </c>
      <c r="C13" s="10" t="s">
        <v>159</v>
      </c>
      <c r="D13" s="9">
        <v>82745.033677096406</v>
      </c>
      <c r="E13" s="10" t="s">
        <v>159</v>
      </c>
      <c r="F13" s="9">
        <v>646.94847559449295</v>
      </c>
      <c r="G13" s="10" t="s">
        <v>159</v>
      </c>
      <c r="H13" s="9">
        <v>20024.2219674593</v>
      </c>
      <c r="I13" s="10" t="s">
        <v>159</v>
      </c>
      <c r="J13" s="9">
        <v>10692.688978723399</v>
      </c>
      <c r="K13" s="10" t="s">
        <v>159</v>
      </c>
      <c r="L13" s="9">
        <v>1708.35787734668</v>
      </c>
      <c r="M13" s="10" t="s">
        <v>159</v>
      </c>
      <c r="N13" s="9">
        <v>38233.459644555704</v>
      </c>
      <c r="O13" s="10" t="s">
        <v>159</v>
      </c>
      <c r="P13" s="9">
        <v>0</v>
      </c>
      <c r="Q13" s="10" t="s">
        <v>244</v>
      </c>
      <c r="R13" s="9">
        <v>157466.76855319101</v>
      </c>
      <c r="S13" s="10" t="s">
        <v>159</v>
      </c>
    </row>
    <row r="14" spans="1:19" x14ac:dyDescent="0.2">
      <c r="A14" s="12" t="s">
        <v>180</v>
      </c>
      <c r="B14" s="9">
        <v>3277.71356479218</v>
      </c>
      <c r="C14" s="10" t="s">
        <v>159</v>
      </c>
      <c r="D14" s="9">
        <v>86668.829669926694</v>
      </c>
      <c r="E14" s="10" t="s">
        <v>159</v>
      </c>
      <c r="F14" s="9">
        <v>732.49877750611302</v>
      </c>
      <c r="G14" s="10" t="s">
        <v>159</v>
      </c>
      <c r="H14" s="9">
        <v>23121.478122249398</v>
      </c>
      <c r="I14" s="10" t="s">
        <v>159</v>
      </c>
      <c r="J14" s="9">
        <v>11236.298325183399</v>
      </c>
      <c r="K14" s="10" t="s">
        <v>159</v>
      </c>
      <c r="L14" s="9">
        <v>1738.0605696821499</v>
      </c>
      <c r="M14" s="10" t="s">
        <v>159</v>
      </c>
      <c r="N14" s="9">
        <v>38263.721765281203</v>
      </c>
      <c r="O14" s="10" t="s">
        <v>159</v>
      </c>
      <c r="P14" s="9">
        <v>0</v>
      </c>
      <c r="Q14" s="10" t="s">
        <v>244</v>
      </c>
      <c r="R14" s="9">
        <v>165038.60079462099</v>
      </c>
      <c r="S14" s="10" t="s">
        <v>159</v>
      </c>
    </row>
    <row r="15" spans="1:19" x14ac:dyDescent="0.2">
      <c r="A15" s="12" t="s">
        <v>181</v>
      </c>
      <c r="B15" s="9">
        <v>3369.2952796208501</v>
      </c>
      <c r="C15" s="10" t="s">
        <v>159</v>
      </c>
      <c r="D15" s="9">
        <v>88017.354319905193</v>
      </c>
      <c r="E15" s="10" t="s">
        <v>159</v>
      </c>
      <c r="F15" s="9">
        <v>825.31388751184795</v>
      </c>
      <c r="G15" s="10" t="s">
        <v>159</v>
      </c>
      <c r="H15" s="9">
        <v>24851.213381516602</v>
      </c>
      <c r="I15" s="10" t="s">
        <v>159</v>
      </c>
      <c r="J15" s="9">
        <v>11425.8153838863</v>
      </c>
      <c r="K15" s="10" t="s">
        <v>159</v>
      </c>
      <c r="L15" s="9">
        <v>1483.7422553317499</v>
      </c>
      <c r="M15" s="10" t="s">
        <v>159</v>
      </c>
      <c r="N15" s="9">
        <v>38050.332483412298</v>
      </c>
      <c r="O15" s="10" t="s">
        <v>159</v>
      </c>
      <c r="P15" s="9">
        <v>0</v>
      </c>
      <c r="Q15" s="10" t="s">
        <v>244</v>
      </c>
      <c r="R15" s="9">
        <v>168023.06699118501</v>
      </c>
      <c r="S15" s="10" t="s">
        <v>159</v>
      </c>
    </row>
    <row r="16" spans="1:19" x14ac:dyDescent="0.2">
      <c r="A16" s="12" t="s">
        <v>182</v>
      </c>
      <c r="B16" s="9">
        <v>3253.79363406214</v>
      </c>
      <c r="C16" s="10" t="s">
        <v>159</v>
      </c>
      <c r="D16" s="9">
        <v>90683.375344073604</v>
      </c>
      <c r="E16" s="10" t="s">
        <v>159</v>
      </c>
      <c r="F16" s="9">
        <v>910.09091599539704</v>
      </c>
      <c r="G16" s="10" t="s">
        <v>159</v>
      </c>
      <c r="H16" s="9">
        <v>23227.7503774453</v>
      </c>
      <c r="I16" s="10" t="s">
        <v>159</v>
      </c>
      <c r="J16" s="9">
        <v>12110.784172612201</v>
      </c>
      <c r="K16" s="10" t="s">
        <v>159</v>
      </c>
      <c r="L16" s="9">
        <v>0</v>
      </c>
      <c r="M16" s="10" t="s">
        <v>176</v>
      </c>
      <c r="N16" s="9">
        <v>38151.377606444199</v>
      </c>
      <c r="O16" s="10" t="s">
        <v>159</v>
      </c>
      <c r="P16" s="9">
        <v>0</v>
      </c>
      <c r="Q16" s="10" t="s">
        <v>244</v>
      </c>
      <c r="R16" s="9">
        <v>168337.172050633</v>
      </c>
      <c r="S16" s="10" t="s">
        <v>178</v>
      </c>
    </row>
    <row r="17" spans="1:19" x14ac:dyDescent="0.2">
      <c r="A17" s="12" t="s">
        <v>183</v>
      </c>
      <c r="B17" s="9">
        <v>3089.0384097995502</v>
      </c>
      <c r="C17" s="10" t="s">
        <v>159</v>
      </c>
      <c r="D17" s="9">
        <v>80484.045193763901</v>
      </c>
      <c r="E17" s="10" t="s">
        <v>159</v>
      </c>
      <c r="F17" s="9">
        <v>1021.9886913407601</v>
      </c>
      <c r="G17" s="10" t="s">
        <v>159</v>
      </c>
      <c r="H17" s="9">
        <v>25082.499015786001</v>
      </c>
      <c r="I17" s="10" t="s">
        <v>159</v>
      </c>
      <c r="J17" s="9">
        <v>11434.202659242799</v>
      </c>
      <c r="K17" s="10" t="s">
        <v>159</v>
      </c>
      <c r="L17" s="9">
        <v>0</v>
      </c>
      <c r="M17" s="10" t="s">
        <v>176</v>
      </c>
      <c r="N17" s="9">
        <v>38343.740351893102</v>
      </c>
      <c r="O17" s="10" t="s">
        <v>159</v>
      </c>
      <c r="P17" s="9">
        <v>0</v>
      </c>
      <c r="Q17" s="10" t="s">
        <v>244</v>
      </c>
      <c r="R17" s="9">
        <v>159455.51432182599</v>
      </c>
      <c r="S17" s="10" t="s">
        <v>178</v>
      </c>
    </row>
    <row r="18" spans="1:19" x14ac:dyDescent="0.2">
      <c r="A18" s="12" t="s">
        <v>185</v>
      </c>
      <c r="B18" s="9">
        <v>2958.9435291576701</v>
      </c>
      <c r="C18" s="10" t="s">
        <v>159</v>
      </c>
      <c r="D18" s="9">
        <v>81607.736663067</v>
      </c>
      <c r="E18" s="10" t="s">
        <v>159</v>
      </c>
      <c r="F18" s="9">
        <v>1091.2829865045401</v>
      </c>
      <c r="G18" s="10" t="s">
        <v>159</v>
      </c>
      <c r="H18" s="9">
        <v>25811.380205183599</v>
      </c>
      <c r="I18" s="10" t="s">
        <v>159</v>
      </c>
      <c r="J18" s="9">
        <v>11210.3016025918</v>
      </c>
      <c r="K18" s="10" t="s">
        <v>159</v>
      </c>
      <c r="L18" s="9">
        <v>0</v>
      </c>
      <c r="M18" s="10" t="s">
        <v>176</v>
      </c>
      <c r="N18" s="9">
        <v>39255.732971922298</v>
      </c>
      <c r="O18" s="10" t="s">
        <v>159</v>
      </c>
      <c r="P18" s="9">
        <v>0</v>
      </c>
      <c r="Q18" s="10" t="s">
        <v>244</v>
      </c>
      <c r="R18" s="9">
        <v>161935.37795842701</v>
      </c>
      <c r="S18" s="10" t="s">
        <v>178</v>
      </c>
    </row>
    <row r="19" spans="1:19" x14ac:dyDescent="0.2">
      <c r="A19" s="12" t="s">
        <v>186</v>
      </c>
      <c r="B19" s="9">
        <v>2880.5555126582299</v>
      </c>
      <c r="C19" s="10" t="s">
        <v>159</v>
      </c>
      <c r="D19" s="9">
        <v>81065.225734177206</v>
      </c>
      <c r="E19" s="10" t="s">
        <v>159</v>
      </c>
      <c r="F19" s="9">
        <v>948.42771603797496</v>
      </c>
      <c r="G19" s="10" t="s">
        <v>159</v>
      </c>
      <c r="H19" s="9">
        <v>24561.971335442999</v>
      </c>
      <c r="I19" s="10" t="s">
        <v>159</v>
      </c>
      <c r="J19" s="9">
        <v>10738.3378860759</v>
      </c>
      <c r="K19" s="10" t="s">
        <v>159</v>
      </c>
      <c r="L19" s="9">
        <v>0</v>
      </c>
      <c r="M19" s="10" t="s">
        <v>176</v>
      </c>
      <c r="N19" s="9">
        <v>37144.685323963698</v>
      </c>
      <c r="O19" s="10" t="s">
        <v>159</v>
      </c>
      <c r="P19" s="9">
        <v>0</v>
      </c>
      <c r="Q19" s="10" t="s">
        <v>244</v>
      </c>
      <c r="R19" s="9">
        <v>157339.203508356</v>
      </c>
      <c r="S19" s="10" t="s">
        <v>178</v>
      </c>
    </row>
    <row r="20" spans="1:19" x14ac:dyDescent="0.2">
      <c r="A20" s="12" t="s">
        <v>187</v>
      </c>
      <c r="B20" s="9">
        <v>2947.8951156601802</v>
      </c>
      <c r="C20" s="10" t="s">
        <v>159</v>
      </c>
      <c r="D20" s="9">
        <v>83728.236012282505</v>
      </c>
      <c r="E20" s="10" t="s">
        <v>159</v>
      </c>
      <c r="F20" s="9">
        <v>825.07954607778902</v>
      </c>
      <c r="G20" s="10" t="s">
        <v>159</v>
      </c>
      <c r="H20" s="9">
        <v>25360.630378710299</v>
      </c>
      <c r="I20" s="10" t="s">
        <v>159</v>
      </c>
      <c r="J20" s="9">
        <v>10744.341291709299</v>
      </c>
      <c r="K20" s="10" t="s">
        <v>159</v>
      </c>
      <c r="L20" s="9">
        <v>0</v>
      </c>
      <c r="M20" s="10" t="s">
        <v>176</v>
      </c>
      <c r="N20" s="9">
        <v>37060.569764585503</v>
      </c>
      <c r="O20" s="10" t="s">
        <v>159</v>
      </c>
      <c r="P20" s="9">
        <v>0</v>
      </c>
      <c r="Q20" s="10" t="s">
        <v>244</v>
      </c>
      <c r="R20" s="9">
        <v>160666.75210902601</v>
      </c>
      <c r="S20" s="10" t="s">
        <v>178</v>
      </c>
    </row>
    <row r="21" spans="1:19" x14ac:dyDescent="0.2">
      <c r="A21" s="12" t="s">
        <v>188</v>
      </c>
      <c r="B21" s="9">
        <v>2910.307644</v>
      </c>
      <c r="C21" s="10" t="s">
        <v>159</v>
      </c>
      <c r="D21" s="9">
        <v>85734.169055999999</v>
      </c>
      <c r="E21" s="10" t="s">
        <v>159</v>
      </c>
      <c r="F21" s="9">
        <v>814.41854028</v>
      </c>
      <c r="G21" s="10" t="s">
        <v>159</v>
      </c>
      <c r="H21" s="9">
        <v>26142.874902</v>
      </c>
      <c r="I21" s="10" t="s">
        <v>159</v>
      </c>
      <c r="J21" s="9">
        <v>10507.12506</v>
      </c>
      <c r="K21" s="10" t="s">
        <v>159</v>
      </c>
      <c r="L21" s="9">
        <v>0</v>
      </c>
      <c r="M21" s="10" t="s">
        <v>176</v>
      </c>
      <c r="N21" s="9">
        <v>36249.578172000001</v>
      </c>
      <c r="O21" s="10" t="s">
        <v>159</v>
      </c>
      <c r="P21" s="9">
        <v>0</v>
      </c>
      <c r="Q21" s="10" t="s">
        <v>244</v>
      </c>
      <c r="R21" s="9">
        <v>162358.47337428</v>
      </c>
      <c r="S21" s="10" t="s">
        <v>178</v>
      </c>
    </row>
    <row r="22" spans="1:19" x14ac:dyDescent="0.2">
      <c r="A22" s="12" t="s">
        <v>189</v>
      </c>
      <c r="B22" s="9">
        <v>2858.4740586510302</v>
      </c>
      <c r="C22" s="10" t="s">
        <v>159</v>
      </c>
      <c r="D22" s="9">
        <v>85954.828328445801</v>
      </c>
      <c r="E22" s="10" t="s">
        <v>159</v>
      </c>
      <c r="F22" s="9">
        <v>785.836683994135</v>
      </c>
      <c r="G22" s="10" t="s">
        <v>159</v>
      </c>
      <c r="H22" s="9">
        <v>26608.402381231699</v>
      </c>
      <c r="I22" s="10" t="s">
        <v>159</v>
      </c>
      <c r="J22" s="9">
        <v>10149.4503167155</v>
      </c>
      <c r="K22" s="10" t="s">
        <v>159</v>
      </c>
      <c r="L22" s="9">
        <v>0</v>
      </c>
      <c r="M22" s="10" t="s">
        <v>176</v>
      </c>
      <c r="N22" s="9">
        <v>33188.856580645202</v>
      </c>
      <c r="O22" s="10" t="s">
        <v>159</v>
      </c>
      <c r="P22" s="9">
        <v>0</v>
      </c>
      <c r="Q22" s="10" t="s">
        <v>244</v>
      </c>
      <c r="R22" s="9">
        <v>159545.84834968299</v>
      </c>
      <c r="S22" s="10" t="s">
        <v>178</v>
      </c>
    </row>
    <row r="23" spans="1:19" x14ac:dyDescent="0.2">
      <c r="A23" s="12" t="s">
        <v>190</v>
      </c>
      <c r="B23" s="9">
        <v>2723.5741028571401</v>
      </c>
      <c r="C23" s="10" t="s">
        <v>159</v>
      </c>
      <c r="D23" s="9">
        <v>86812.917754285707</v>
      </c>
      <c r="E23" s="10" t="s">
        <v>159</v>
      </c>
      <c r="F23" s="9">
        <v>883.59895210285697</v>
      </c>
      <c r="G23" s="10" t="s">
        <v>159</v>
      </c>
      <c r="H23" s="9">
        <v>26908.029428571401</v>
      </c>
      <c r="I23" s="10" t="s">
        <v>159</v>
      </c>
      <c r="J23" s="9">
        <v>10006.2476571429</v>
      </c>
      <c r="K23" s="10" t="s">
        <v>159</v>
      </c>
      <c r="L23" s="9">
        <v>0</v>
      </c>
      <c r="M23" s="10" t="s">
        <v>176</v>
      </c>
      <c r="N23" s="9">
        <v>33328.685459200598</v>
      </c>
      <c r="O23" s="10" t="s">
        <v>159</v>
      </c>
      <c r="P23" s="9">
        <v>0</v>
      </c>
      <c r="Q23" s="10" t="s">
        <v>244</v>
      </c>
      <c r="R23" s="9">
        <v>160663.05335416101</v>
      </c>
      <c r="S23" s="10" t="s">
        <v>178</v>
      </c>
    </row>
    <row r="24" spans="1:19" x14ac:dyDescent="0.2">
      <c r="A24" s="12" t="s">
        <v>191</v>
      </c>
      <c r="B24" s="9">
        <v>2480.91074157303</v>
      </c>
      <c r="C24" s="10" t="s">
        <v>159</v>
      </c>
      <c r="D24" s="9">
        <v>91410.6812022472</v>
      </c>
      <c r="E24" s="10" t="s">
        <v>159</v>
      </c>
      <c r="F24" s="9">
        <v>1070.8918771348301</v>
      </c>
      <c r="G24" s="10" t="s">
        <v>159</v>
      </c>
      <c r="H24" s="9">
        <v>28186.190764044899</v>
      </c>
      <c r="I24" s="10" t="s">
        <v>159</v>
      </c>
      <c r="J24" s="9">
        <v>9911.2362471910092</v>
      </c>
      <c r="K24" s="10" t="s">
        <v>159</v>
      </c>
      <c r="L24" s="9">
        <v>0</v>
      </c>
      <c r="M24" s="10" t="s">
        <v>176</v>
      </c>
      <c r="N24" s="9">
        <v>33891.965089887599</v>
      </c>
      <c r="O24" s="10" t="s">
        <v>159</v>
      </c>
      <c r="P24" s="9">
        <v>0</v>
      </c>
      <c r="Q24" s="10" t="s">
        <v>244</v>
      </c>
      <c r="R24" s="9">
        <v>166951.87592207899</v>
      </c>
      <c r="S24" s="10" t="s">
        <v>178</v>
      </c>
    </row>
    <row r="25" spans="1:19" x14ac:dyDescent="0.2">
      <c r="A25" s="12" t="s">
        <v>193</v>
      </c>
      <c r="B25" s="9">
        <v>2484.4731024930702</v>
      </c>
      <c r="C25" s="10" t="s">
        <v>159</v>
      </c>
      <c r="D25" s="9">
        <v>95919.401119113594</v>
      </c>
      <c r="E25" s="10" t="s">
        <v>159</v>
      </c>
      <c r="F25" s="9">
        <v>1130.62535484765</v>
      </c>
      <c r="G25" s="10" t="s">
        <v>159</v>
      </c>
      <c r="H25" s="9">
        <v>29345.0038836565</v>
      </c>
      <c r="I25" s="10" t="s">
        <v>159</v>
      </c>
      <c r="J25" s="9">
        <v>9706.8480166205009</v>
      </c>
      <c r="K25" s="10" t="s">
        <v>159</v>
      </c>
      <c r="L25" s="9">
        <v>0</v>
      </c>
      <c r="M25" s="10" t="s">
        <v>176</v>
      </c>
      <c r="N25" s="9">
        <v>34320.5989529086</v>
      </c>
      <c r="O25" s="10" t="s">
        <v>159</v>
      </c>
      <c r="P25" s="9">
        <v>0</v>
      </c>
      <c r="Q25" s="10" t="s">
        <v>244</v>
      </c>
      <c r="R25" s="9">
        <v>172906.95042964001</v>
      </c>
      <c r="S25" s="10" t="s">
        <v>178</v>
      </c>
    </row>
    <row r="26" spans="1:19" x14ac:dyDescent="0.2">
      <c r="A26" s="12" t="s">
        <v>194</v>
      </c>
      <c r="B26" s="9">
        <v>2461.8720054446499</v>
      </c>
      <c r="C26" s="10" t="s">
        <v>159</v>
      </c>
      <c r="D26" s="9">
        <v>95791.637368421099</v>
      </c>
      <c r="E26" s="10" t="s">
        <v>159</v>
      </c>
      <c r="F26" s="9">
        <v>1181.04088295826</v>
      </c>
      <c r="G26" s="10" t="s">
        <v>159</v>
      </c>
      <c r="H26" s="9">
        <v>29535.193762000701</v>
      </c>
      <c r="I26" s="10" t="s">
        <v>159</v>
      </c>
      <c r="J26" s="9">
        <v>9056.1392722323108</v>
      </c>
      <c r="K26" s="10" t="s">
        <v>159</v>
      </c>
      <c r="L26" s="9">
        <v>0</v>
      </c>
      <c r="M26" s="10" t="s">
        <v>176</v>
      </c>
      <c r="N26" s="9">
        <v>33943.468722488702</v>
      </c>
      <c r="O26" s="10" t="s">
        <v>159</v>
      </c>
      <c r="P26" s="9">
        <v>0</v>
      </c>
      <c r="Q26" s="10" t="s">
        <v>244</v>
      </c>
      <c r="R26" s="9">
        <v>171969.35201354601</v>
      </c>
      <c r="S26" s="10" t="s">
        <v>178</v>
      </c>
    </row>
    <row r="27" spans="1:19" x14ac:dyDescent="0.2">
      <c r="A27" s="12" t="s">
        <v>196</v>
      </c>
      <c r="B27" s="9">
        <v>2344.4696901157599</v>
      </c>
      <c r="C27" s="10" t="s">
        <v>159</v>
      </c>
      <c r="D27" s="9">
        <v>97320.248110418499</v>
      </c>
      <c r="E27" s="10" t="s">
        <v>177</v>
      </c>
      <c r="F27" s="9">
        <v>1309.5665663401601</v>
      </c>
      <c r="G27" s="10" t="s">
        <v>159</v>
      </c>
      <c r="H27" s="9">
        <v>30518.168345503102</v>
      </c>
      <c r="I27" s="10" t="s">
        <v>159</v>
      </c>
      <c r="J27" s="9">
        <v>8864.6909706144306</v>
      </c>
      <c r="K27" s="10" t="s">
        <v>159</v>
      </c>
      <c r="L27" s="9">
        <v>0</v>
      </c>
      <c r="M27" s="10" t="s">
        <v>176</v>
      </c>
      <c r="N27" s="9">
        <v>34610.729055990298</v>
      </c>
      <c r="O27" s="10" t="s">
        <v>159</v>
      </c>
      <c r="P27" s="9">
        <v>0</v>
      </c>
      <c r="Q27" s="10" t="s">
        <v>244</v>
      </c>
      <c r="R27" s="9">
        <v>174967.872738982</v>
      </c>
      <c r="S27" s="10" t="s">
        <v>178</v>
      </c>
    </row>
    <row r="28" spans="1:19" x14ac:dyDescent="0.2">
      <c r="A28" s="12" t="s">
        <v>197</v>
      </c>
      <c r="B28" s="9">
        <v>2281.79957931639</v>
      </c>
      <c r="C28" s="10" t="s">
        <v>159</v>
      </c>
      <c r="D28" s="9">
        <v>99080.908168448703</v>
      </c>
      <c r="E28" s="10" t="s">
        <v>159</v>
      </c>
      <c r="F28" s="9">
        <v>1336.2159281332199</v>
      </c>
      <c r="G28" s="10" t="s">
        <v>159</v>
      </c>
      <c r="H28" s="9">
        <v>30886.9181111291</v>
      </c>
      <c r="I28" s="10" t="s">
        <v>159</v>
      </c>
      <c r="J28" s="9">
        <v>8811.2256546888693</v>
      </c>
      <c r="K28" s="10" t="s">
        <v>159</v>
      </c>
      <c r="L28" s="9">
        <v>0</v>
      </c>
      <c r="M28" s="10" t="s">
        <v>176</v>
      </c>
      <c r="N28" s="9">
        <v>34452.019512542101</v>
      </c>
      <c r="O28" s="10" t="s">
        <v>159</v>
      </c>
      <c r="P28" s="9">
        <v>0</v>
      </c>
      <c r="Q28" s="10" t="s">
        <v>244</v>
      </c>
      <c r="R28" s="9">
        <v>176849.086954258</v>
      </c>
      <c r="S28" s="10" t="s">
        <v>178</v>
      </c>
    </row>
    <row r="29" spans="1:19" x14ac:dyDescent="0.2">
      <c r="A29" s="12" t="s">
        <v>198</v>
      </c>
      <c r="B29" s="9">
        <v>1702.05247882455</v>
      </c>
      <c r="C29" s="10" t="s">
        <v>159</v>
      </c>
      <c r="D29" s="9">
        <v>83628.463581676799</v>
      </c>
      <c r="E29" s="10" t="s">
        <v>159</v>
      </c>
      <c r="F29" s="9">
        <v>1137.13696283492</v>
      </c>
      <c r="G29" s="10" t="s">
        <v>159</v>
      </c>
      <c r="H29" s="9">
        <v>23282.371450092101</v>
      </c>
      <c r="I29" s="10" t="s">
        <v>159</v>
      </c>
      <c r="J29" s="9">
        <v>6533.2432065687099</v>
      </c>
      <c r="K29" s="10" t="s">
        <v>159</v>
      </c>
      <c r="L29" s="9">
        <v>0</v>
      </c>
      <c r="M29" s="10" t="s">
        <v>176</v>
      </c>
      <c r="N29" s="9">
        <v>25124.179823692401</v>
      </c>
      <c r="O29" s="10" t="s">
        <v>159</v>
      </c>
      <c r="P29" s="9">
        <v>0</v>
      </c>
      <c r="Q29" s="10" t="s">
        <v>244</v>
      </c>
      <c r="R29" s="9">
        <v>141407.44750369</v>
      </c>
      <c r="S29" s="10" t="s">
        <v>178</v>
      </c>
    </row>
    <row r="30" spans="1:19" x14ac:dyDescent="0.2">
      <c r="A30" s="12" t="s">
        <v>199</v>
      </c>
      <c r="B30" s="9">
        <v>2090.51696680851</v>
      </c>
      <c r="C30" s="10" t="s">
        <v>159</v>
      </c>
      <c r="D30" s="9">
        <v>95865.185994893603</v>
      </c>
      <c r="E30" s="10" t="s">
        <v>159</v>
      </c>
      <c r="F30" s="9">
        <v>1845.0427557446801</v>
      </c>
      <c r="G30" s="10" t="s">
        <v>159</v>
      </c>
      <c r="H30" s="9">
        <v>36165.265210347599</v>
      </c>
      <c r="I30" s="10" t="s">
        <v>159</v>
      </c>
      <c r="J30" s="9">
        <v>9710.8010808510608</v>
      </c>
      <c r="K30" s="10" t="s">
        <v>159</v>
      </c>
      <c r="L30" s="9">
        <v>0</v>
      </c>
      <c r="M30" s="10" t="s">
        <v>176</v>
      </c>
      <c r="N30" s="9">
        <v>19733.826584805702</v>
      </c>
      <c r="O30" s="10" t="s">
        <v>159</v>
      </c>
      <c r="P30" s="9">
        <v>0</v>
      </c>
      <c r="Q30" s="10" t="s">
        <v>244</v>
      </c>
      <c r="R30" s="9">
        <v>165410.638593451</v>
      </c>
      <c r="S30" s="10" t="s">
        <v>178</v>
      </c>
    </row>
    <row r="31" spans="1:19" x14ac:dyDescent="0.2">
      <c r="A31" s="12" t="s">
        <v>200</v>
      </c>
      <c r="B31" s="9">
        <v>1860.6946221498399</v>
      </c>
      <c r="C31" s="10" t="s">
        <v>159</v>
      </c>
      <c r="D31" s="9">
        <v>94532.1710716612</v>
      </c>
      <c r="E31" s="10" t="s">
        <v>159</v>
      </c>
      <c r="F31" s="9">
        <v>1614.1880081433201</v>
      </c>
      <c r="G31" s="10" t="s">
        <v>159</v>
      </c>
      <c r="H31" s="9">
        <v>33989.652333454702</v>
      </c>
      <c r="I31" s="10" t="s">
        <v>159</v>
      </c>
      <c r="J31" s="9">
        <v>10097.9177247557</v>
      </c>
      <c r="K31" s="10" t="s">
        <v>159</v>
      </c>
      <c r="L31" s="9">
        <v>0</v>
      </c>
      <c r="M31" s="10" t="s">
        <v>176</v>
      </c>
      <c r="N31" s="9">
        <v>27170.8538398778</v>
      </c>
      <c r="O31" s="10" t="s">
        <v>159</v>
      </c>
      <c r="P31" s="9">
        <v>0</v>
      </c>
      <c r="Q31" s="10" t="s">
        <v>244</v>
      </c>
      <c r="R31" s="9">
        <v>169265.477600043</v>
      </c>
      <c r="S31" s="10" t="s">
        <v>178</v>
      </c>
    </row>
    <row r="32" spans="1:19" x14ac:dyDescent="0.2">
      <c r="A32" s="15" t="s">
        <v>201</v>
      </c>
      <c r="B32" s="13">
        <v>2249.1779999999999</v>
      </c>
      <c r="C32" s="14" t="s">
        <v>159</v>
      </c>
      <c r="D32" s="13">
        <v>105549.887</v>
      </c>
      <c r="E32" s="14" t="s">
        <v>159</v>
      </c>
      <c r="F32" s="13">
        <v>1684.8409999999999</v>
      </c>
      <c r="G32" s="14" t="s">
        <v>159</v>
      </c>
      <c r="H32" s="13">
        <v>36717.774100909999</v>
      </c>
      <c r="I32" s="14" t="s">
        <v>159</v>
      </c>
      <c r="J32" s="13">
        <v>10453.404</v>
      </c>
      <c r="K32" s="14" t="s">
        <v>159</v>
      </c>
      <c r="L32" s="13">
        <v>0</v>
      </c>
      <c r="M32" s="14" t="s">
        <v>176</v>
      </c>
      <c r="N32" s="13">
        <v>34533.548927650001</v>
      </c>
      <c r="O32" s="14" t="s">
        <v>159</v>
      </c>
      <c r="P32" s="13">
        <v>0</v>
      </c>
      <c r="Q32" s="14" t="s">
        <v>244</v>
      </c>
      <c r="R32" s="13">
        <v>191188.63302856</v>
      </c>
      <c r="S32" s="14" t="s">
        <v>178</v>
      </c>
    </row>
    <row r="34" spans="1:2" x14ac:dyDescent="0.2">
      <c r="A34" s="16" t="s">
        <v>202</v>
      </c>
      <c r="B34" s="16" t="s">
        <v>203</v>
      </c>
    </row>
    <row r="36" spans="1:2" x14ac:dyDescent="0.2">
      <c r="B36" s="16" t="s">
        <v>245</v>
      </c>
    </row>
    <row r="37" spans="1:2" x14ac:dyDescent="0.2">
      <c r="B37" s="16" t="s">
        <v>246</v>
      </c>
    </row>
    <row r="39" spans="1:2" x14ac:dyDescent="0.2">
      <c r="B39" s="16" t="s">
        <v>208</v>
      </c>
    </row>
    <row r="40" spans="1:2" x14ac:dyDescent="0.2">
      <c r="B40" s="16" t="s">
        <v>247</v>
      </c>
    </row>
    <row r="41" spans="1:2" x14ac:dyDescent="0.2">
      <c r="B41" s="16" t="s">
        <v>209</v>
      </c>
    </row>
    <row r="44" spans="1:2" x14ac:dyDescent="0.2">
      <c r="A44" s="17" t="str">
        <f>HYPERLINK("#'GAMING_MACHINES 1'!A2", "&lt;&lt;&lt; Previous table")</f>
        <v>&lt;&lt;&lt; Previous table</v>
      </c>
    </row>
    <row r="45" spans="1:2" x14ac:dyDescent="0.2">
      <c r="A45" s="17" t="str">
        <f>HYPERLINK("#'GAMING_MACHINES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4"/>
  <sheetViews>
    <sheetView showGridLines="0" workbookViewId="0">
      <pane ySplit="5" topLeftCell="A6" activePane="bottomLeft" state="frozen"/>
      <selection pane="bottomLeft"/>
    </sheetView>
  </sheetViews>
  <sheetFormatPr defaultColWidth="11.42578125" defaultRowHeight="12.75" x14ac:dyDescent="0.2"/>
  <cols>
    <col min="1" max="1" width="4.7109375" customWidth="1"/>
    <col min="2" max="2" width="33.7109375" customWidth="1"/>
    <col min="3" max="3" width="120.7109375" customWidth="1"/>
  </cols>
  <sheetData>
    <row r="1" spans="2:3" ht="15" customHeight="1" x14ac:dyDescent="0.2"/>
    <row r="2" spans="2:3" ht="15" customHeight="1" x14ac:dyDescent="0.2"/>
    <row r="3" spans="2:3" ht="15" customHeight="1" x14ac:dyDescent="0.25">
      <c r="B3" s="6" t="s">
        <v>21</v>
      </c>
    </row>
    <row r="4" spans="2:3" ht="15" customHeight="1" x14ac:dyDescent="0.2"/>
    <row r="5" spans="2:3" ht="15" customHeight="1" x14ac:dyDescent="0.25">
      <c r="B5" s="7" t="s">
        <v>22</v>
      </c>
      <c r="C5" s="7" t="s">
        <v>23</v>
      </c>
    </row>
    <row r="6" spans="2:3" ht="15" customHeight="1" x14ac:dyDescent="0.2">
      <c r="B6" s="5" t="str">
        <f>HYPERLINK("#'CASINO 1'!A1", "CASINO 1")</f>
        <v>CASINO 1</v>
      </c>
      <c r="C6" t="s">
        <v>24</v>
      </c>
    </row>
    <row r="7" spans="2:3" ht="15" customHeight="1" x14ac:dyDescent="0.2">
      <c r="B7" s="5" t="str">
        <f>HYPERLINK("#'CASINO 2'!A1", "CASINO 2")</f>
        <v>CASINO 2</v>
      </c>
      <c r="C7" t="s">
        <v>25</v>
      </c>
    </row>
    <row r="8" spans="2:3" ht="15" customHeight="1" x14ac:dyDescent="0.2">
      <c r="B8" s="5" t="str">
        <f>HYPERLINK("#'CASINO 3'!A1", "CASINO 3")</f>
        <v>CASINO 3</v>
      </c>
      <c r="C8" t="s">
        <v>26</v>
      </c>
    </row>
    <row r="9" spans="2:3" ht="15" customHeight="1" x14ac:dyDescent="0.2">
      <c r="B9" s="5" t="str">
        <f>HYPERLINK("#'CASINO 4'!A1", "CASINO 4")</f>
        <v>CASINO 4</v>
      </c>
      <c r="C9" t="s">
        <v>27</v>
      </c>
    </row>
    <row r="10" spans="2:3" ht="15" customHeight="1" x14ac:dyDescent="0.2">
      <c r="B10" s="5" t="str">
        <f>HYPERLINK("#'CASINO 5'!A1", "CASINO 5")</f>
        <v>CASINO 5</v>
      </c>
      <c r="C10" t="s">
        <v>28</v>
      </c>
    </row>
    <row r="11" spans="2:3" ht="15" customHeight="1" x14ac:dyDescent="0.2">
      <c r="B11" s="5" t="str">
        <f>HYPERLINK("#'CASINO 6'!A1", "CASINO 6")</f>
        <v>CASINO 6</v>
      </c>
      <c r="C11" t="s">
        <v>29</v>
      </c>
    </row>
    <row r="12" spans="2:3" ht="15" customHeight="1" x14ac:dyDescent="0.2">
      <c r="B12" s="5" t="str">
        <f>HYPERLINK("#'CASINO 7'!A1", "CASINO 7")</f>
        <v>CASINO 7</v>
      </c>
      <c r="C12" t="s">
        <v>30</v>
      </c>
    </row>
    <row r="13" spans="2:3" ht="15" customHeight="1" x14ac:dyDescent="0.2">
      <c r="B13" s="5" t="str">
        <f>HYPERLINK("#'CASINO 8'!A1", "CASINO 8")</f>
        <v>CASINO 8</v>
      </c>
      <c r="C13" t="s">
        <v>31</v>
      </c>
    </row>
    <row r="14" spans="2:3" ht="15" customHeight="1" x14ac:dyDescent="0.2">
      <c r="B14" s="5" t="str">
        <f>HYPERLINK("#'CASINO 9'!A1", "CASINO 9")</f>
        <v>CASINO 9</v>
      </c>
      <c r="C14" t="s">
        <v>32</v>
      </c>
    </row>
    <row r="15" spans="2:3" ht="15" customHeight="1" x14ac:dyDescent="0.2">
      <c r="B15" s="5" t="str">
        <f>HYPERLINK("#'CASINO 10'!A1", "CASINO 10")</f>
        <v>CASINO 10</v>
      </c>
      <c r="C15" t="s">
        <v>33</v>
      </c>
    </row>
    <row r="16" spans="2:3" ht="15" customHeight="1" x14ac:dyDescent="0.2">
      <c r="B16" s="5" t="str">
        <f>HYPERLINK("#'CASINO 11'!A1", "CASINO 11")</f>
        <v>CASINO 11</v>
      </c>
      <c r="C16" t="s">
        <v>34</v>
      </c>
    </row>
    <row r="17" spans="2:3" ht="15" customHeight="1" x14ac:dyDescent="0.2">
      <c r="B17" s="5" t="str">
        <f>HYPERLINK("#'CASINO 12'!A1", "CASINO 12")</f>
        <v>CASINO 12</v>
      </c>
      <c r="C17" t="s">
        <v>35</v>
      </c>
    </row>
    <row r="18" spans="2:3" ht="15" customHeight="1" x14ac:dyDescent="0.2">
      <c r="B18" s="5" t="str">
        <f>HYPERLINK("#'CASINO 13'!A1", "CASINO 13")</f>
        <v>CASINO 13</v>
      </c>
      <c r="C18" t="s">
        <v>36</v>
      </c>
    </row>
    <row r="19" spans="2:3" ht="15" customHeight="1" x14ac:dyDescent="0.2">
      <c r="B19" s="5" t="str">
        <f>HYPERLINK("#'CASINO 14'!A1", "CASINO 14")</f>
        <v>CASINO 14</v>
      </c>
      <c r="C19" t="s">
        <v>37</v>
      </c>
    </row>
    <row r="20" spans="2:3" ht="15" customHeight="1" x14ac:dyDescent="0.2">
      <c r="B20" s="5" t="str">
        <f>HYPERLINK("#'CASINO 15'!A1", "CASINO 15")</f>
        <v>CASINO 15</v>
      </c>
      <c r="C20" t="s">
        <v>38</v>
      </c>
    </row>
    <row r="21" spans="2:3" ht="15" customHeight="1" x14ac:dyDescent="0.2">
      <c r="B21" s="5" t="str">
        <f>HYPERLINK("#'GAMING_MACHINES 1'!A1", "GAMING_MACHINES 1")</f>
        <v>GAMING_MACHINES 1</v>
      </c>
      <c r="C21" t="s">
        <v>39</v>
      </c>
    </row>
    <row r="22" spans="2:3" ht="15" customHeight="1" x14ac:dyDescent="0.2">
      <c r="B22" s="5" t="str">
        <f>HYPERLINK("#'GAMING_MACHINES 2'!A1", "GAMING_MACHINES 2")</f>
        <v>GAMING_MACHINES 2</v>
      </c>
      <c r="C22" t="s">
        <v>40</v>
      </c>
    </row>
    <row r="23" spans="2:3" ht="15" customHeight="1" x14ac:dyDescent="0.2">
      <c r="B23" s="5" t="str">
        <f>HYPERLINK("#'GAMING_MACHINES 3'!A1", "GAMING_MACHINES 3")</f>
        <v>GAMING_MACHINES 3</v>
      </c>
      <c r="C23" t="s">
        <v>41</v>
      </c>
    </row>
    <row r="24" spans="2:3" ht="15" customHeight="1" x14ac:dyDescent="0.2">
      <c r="B24" s="5" t="str">
        <f>HYPERLINK("#'GAMING_MACHINES 4'!A1", "GAMING_MACHINES 4")</f>
        <v>GAMING_MACHINES 4</v>
      </c>
      <c r="C24" t="s">
        <v>42</v>
      </c>
    </row>
    <row r="25" spans="2:3" ht="15" customHeight="1" x14ac:dyDescent="0.2">
      <c r="B25" s="5" t="str">
        <f>HYPERLINK("#'GAMING_MACHINES 5'!A1", "GAMING_MACHINES 5")</f>
        <v>GAMING_MACHINES 5</v>
      </c>
      <c r="C25" t="s">
        <v>43</v>
      </c>
    </row>
    <row r="26" spans="2:3" ht="15" customHeight="1" x14ac:dyDescent="0.2">
      <c r="B26" s="5" t="str">
        <f>HYPERLINK("#'GAMING_MACHINES 6'!A1", "GAMING_MACHINES 6")</f>
        <v>GAMING_MACHINES 6</v>
      </c>
      <c r="C26" t="s">
        <v>44</v>
      </c>
    </row>
    <row r="27" spans="2:3" ht="15" customHeight="1" x14ac:dyDescent="0.2">
      <c r="B27" s="5" t="str">
        <f>HYPERLINK("#'GAMING_MACHINES 7'!A1", "GAMING_MACHINES 7")</f>
        <v>GAMING_MACHINES 7</v>
      </c>
      <c r="C27" t="s">
        <v>45</v>
      </c>
    </row>
    <row r="28" spans="2:3" ht="15" customHeight="1" x14ac:dyDescent="0.2">
      <c r="B28" s="5" t="str">
        <f>HYPERLINK("#'GAMING_MACHINES 8'!A1", "GAMING_MACHINES 8")</f>
        <v>GAMING_MACHINES 8</v>
      </c>
      <c r="C28" t="s">
        <v>46</v>
      </c>
    </row>
    <row r="29" spans="2:3" ht="15" customHeight="1" x14ac:dyDescent="0.2">
      <c r="B29" s="5" t="str">
        <f>HYPERLINK("#'GAMING_MACHINES 9'!A1", "GAMING_MACHINES 9")</f>
        <v>GAMING_MACHINES 9</v>
      </c>
      <c r="C29" t="s">
        <v>47</v>
      </c>
    </row>
    <row r="30" spans="2:3" ht="15" customHeight="1" x14ac:dyDescent="0.2">
      <c r="B30" s="5" t="str">
        <f>HYPERLINK("#'GAMING_MACHINES 10'!A1", "GAMING_MACHINES 10")</f>
        <v>GAMING_MACHINES 10</v>
      </c>
      <c r="C30" t="s">
        <v>48</v>
      </c>
    </row>
    <row r="31" spans="2:3" ht="15" customHeight="1" x14ac:dyDescent="0.2">
      <c r="B31" s="5" t="str">
        <f>HYPERLINK("#'GAMING_MACHINES 11'!A1", "GAMING_MACHINES 11")</f>
        <v>GAMING_MACHINES 11</v>
      </c>
      <c r="C31" t="s">
        <v>49</v>
      </c>
    </row>
    <row r="32" spans="2:3" ht="15" customHeight="1" x14ac:dyDescent="0.2">
      <c r="B32" s="5" t="str">
        <f>HYPERLINK("#'GAMING_MACHINES 12'!A1", "GAMING_MACHINES 12")</f>
        <v>GAMING_MACHINES 12</v>
      </c>
      <c r="C32" t="s">
        <v>50</v>
      </c>
    </row>
    <row r="33" spans="2:3" ht="15" customHeight="1" x14ac:dyDescent="0.2">
      <c r="B33" s="5" t="str">
        <f>HYPERLINK("#'GAMING_MACHINES 13'!A1", "GAMING_MACHINES 13")</f>
        <v>GAMING_MACHINES 13</v>
      </c>
      <c r="C33" t="s">
        <v>51</v>
      </c>
    </row>
    <row r="34" spans="2:3" ht="15" customHeight="1" x14ac:dyDescent="0.2">
      <c r="B34" s="5" t="str">
        <f>HYPERLINK("#'GAMING_MACHINES 14'!A1", "GAMING_MACHINES 14")</f>
        <v>GAMING_MACHINES 14</v>
      </c>
      <c r="C34" t="s">
        <v>52</v>
      </c>
    </row>
    <row r="35" spans="2:3" ht="15" customHeight="1" x14ac:dyDescent="0.2">
      <c r="B35" s="5" t="str">
        <f>HYPERLINK("#'GAMING_MACHINES 15'!A1", "GAMING_MACHINES 15")</f>
        <v>GAMING_MACHINES 15</v>
      </c>
      <c r="C35" t="s">
        <v>53</v>
      </c>
    </row>
    <row r="36" spans="2:3" ht="15" customHeight="1" x14ac:dyDescent="0.2">
      <c r="B36" s="5" t="str">
        <f>HYPERLINK("#'INTERACTIVE_GAMING 1'!A1", "INTERACTIVE_GAMING 1")</f>
        <v>INTERACTIVE_GAMING 1</v>
      </c>
      <c r="C36" t="s">
        <v>54</v>
      </c>
    </row>
    <row r="37" spans="2:3" ht="15" customHeight="1" x14ac:dyDescent="0.2">
      <c r="B37" s="5" t="str">
        <f>HYPERLINK("#'INTERACTIVE_GAMING 2'!A1", "INTERACTIVE_GAMING 2")</f>
        <v>INTERACTIVE_GAMING 2</v>
      </c>
      <c r="C37" t="s">
        <v>55</v>
      </c>
    </row>
    <row r="38" spans="2:3" ht="15" customHeight="1" x14ac:dyDescent="0.2">
      <c r="B38" s="5" t="str">
        <f>HYPERLINK("#'INTERACTIVE_GAMING 3'!A1", "INTERACTIVE_GAMING 3")</f>
        <v>INTERACTIVE_GAMING 3</v>
      </c>
      <c r="C38" t="s">
        <v>56</v>
      </c>
    </row>
    <row r="39" spans="2:3" ht="15" customHeight="1" x14ac:dyDescent="0.2">
      <c r="B39" s="5" t="str">
        <f>HYPERLINK("#'INTERACTIVE_GAMING 4'!A1", "INTERACTIVE_GAMING 4")</f>
        <v>INTERACTIVE_GAMING 4</v>
      </c>
      <c r="C39" t="s">
        <v>57</v>
      </c>
    </row>
    <row r="40" spans="2:3" ht="15" customHeight="1" x14ac:dyDescent="0.2">
      <c r="B40" s="5" t="str">
        <f>HYPERLINK("#'INTERACTIVE_GAMING 5'!A1", "INTERACTIVE_GAMING 5")</f>
        <v>INTERACTIVE_GAMING 5</v>
      </c>
      <c r="C40" t="s">
        <v>58</v>
      </c>
    </row>
    <row r="41" spans="2:3" ht="15" customHeight="1" x14ac:dyDescent="0.2">
      <c r="B41" s="5" t="str">
        <f>HYPERLINK("#'INTERACTIVE_GAMING 6'!A1", "INTERACTIVE_GAMING 6")</f>
        <v>INTERACTIVE_GAMING 6</v>
      </c>
      <c r="C41" t="s">
        <v>59</v>
      </c>
    </row>
    <row r="42" spans="2:3" ht="15" customHeight="1" x14ac:dyDescent="0.2">
      <c r="B42" s="5" t="str">
        <f>HYPERLINK("#'INTERACTIVE_GAMING 7'!A1", "INTERACTIVE_GAMING 7")</f>
        <v>INTERACTIVE_GAMING 7</v>
      </c>
      <c r="C42" t="s">
        <v>60</v>
      </c>
    </row>
    <row r="43" spans="2:3" ht="15" customHeight="1" x14ac:dyDescent="0.2">
      <c r="B43" s="5" t="str">
        <f>HYPERLINK("#'INTERACTIVE_GAMING 8'!A1", "INTERACTIVE_GAMING 8")</f>
        <v>INTERACTIVE_GAMING 8</v>
      </c>
      <c r="C43" t="s">
        <v>61</v>
      </c>
    </row>
    <row r="44" spans="2:3" ht="15" customHeight="1" x14ac:dyDescent="0.2">
      <c r="B44" s="5" t="str">
        <f>HYPERLINK("#'INTERACTIVE_GAMING 9'!A1", "INTERACTIVE_GAMING 9")</f>
        <v>INTERACTIVE_GAMING 9</v>
      </c>
      <c r="C44" t="s">
        <v>62</v>
      </c>
    </row>
    <row r="45" spans="2:3" ht="15" customHeight="1" x14ac:dyDescent="0.2">
      <c r="B45" s="5" t="str">
        <f>HYPERLINK("#'INTERACTIVE_GAMING 10'!A1", "INTERACTIVE_GAMING 10")</f>
        <v>INTERACTIVE_GAMING 10</v>
      </c>
      <c r="C45" t="s">
        <v>63</v>
      </c>
    </row>
    <row r="46" spans="2:3" ht="15" customHeight="1" x14ac:dyDescent="0.2">
      <c r="B46" s="5" t="str">
        <f>HYPERLINK("#'INTERACTIVE_GAMING 11'!A1", "INTERACTIVE_GAMING 11")</f>
        <v>INTERACTIVE_GAMING 11</v>
      </c>
      <c r="C46" t="s">
        <v>64</v>
      </c>
    </row>
    <row r="47" spans="2:3" ht="15" customHeight="1" x14ac:dyDescent="0.2">
      <c r="B47" s="5" t="str">
        <f>HYPERLINK("#'INTERACTIVE_GAMING 12'!A1", "INTERACTIVE_GAMING 12")</f>
        <v>INTERACTIVE_GAMING 12</v>
      </c>
      <c r="C47" t="s">
        <v>65</v>
      </c>
    </row>
    <row r="48" spans="2:3" ht="15" customHeight="1" x14ac:dyDescent="0.2">
      <c r="B48" s="5" t="str">
        <f>HYPERLINK("#'INTERACTIVE_GAMING 13'!A1", "INTERACTIVE_GAMING 13")</f>
        <v>INTERACTIVE_GAMING 13</v>
      </c>
      <c r="C48" t="s">
        <v>66</v>
      </c>
    </row>
    <row r="49" spans="2:3" ht="15" customHeight="1" x14ac:dyDescent="0.2">
      <c r="B49" s="5" t="str">
        <f>HYPERLINK("#'INTERACTIVE_GAMING 14'!A1", "INTERACTIVE_GAMING 14")</f>
        <v>INTERACTIVE_GAMING 14</v>
      </c>
      <c r="C49" t="s">
        <v>67</v>
      </c>
    </row>
    <row r="50" spans="2:3" ht="15" customHeight="1" x14ac:dyDescent="0.2">
      <c r="B50" s="5" t="str">
        <f>HYPERLINK("#'INTERACTIVE_GAMING 15'!A1", "INTERACTIVE_GAMING 15")</f>
        <v>INTERACTIVE_GAMING 15</v>
      </c>
      <c r="C50" t="s">
        <v>68</v>
      </c>
    </row>
    <row r="51" spans="2:3" ht="15" customHeight="1" x14ac:dyDescent="0.2">
      <c r="B51" s="5" t="str">
        <f>HYPERLINK("#'KENO 1'!A1", "KENO 1")</f>
        <v>KENO 1</v>
      </c>
      <c r="C51" t="s">
        <v>69</v>
      </c>
    </row>
    <row r="52" spans="2:3" ht="15" customHeight="1" x14ac:dyDescent="0.2">
      <c r="B52" s="5" t="str">
        <f>HYPERLINK("#'KENO 2'!A1", "KENO 2")</f>
        <v>KENO 2</v>
      </c>
      <c r="C52" t="s">
        <v>70</v>
      </c>
    </row>
    <row r="53" spans="2:3" ht="15" customHeight="1" x14ac:dyDescent="0.2">
      <c r="B53" s="5" t="str">
        <f>HYPERLINK("#'KENO 3'!A1", "KENO 3")</f>
        <v>KENO 3</v>
      </c>
      <c r="C53" t="s">
        <v>71</v>
      </c>
    </row>
    <row r="54" spans="2:3" ht="15" customHeight="1" x14ac:dyDescent="0.2">
      <c r="B54" s="5" t="str">
        <f>HYPERLINK("#'KENO 4'!A1", "KENO 4")</f>
        <v>KENO 4</v>
      </c>
      <c r="C54" t="s">
        <v>72</v>
      </c>
    </row>
    <row r="55" spans="2:3" ht="15" customHeight="1" x14ac:dyDescent="0.2">
      <c r="B55" s="5" t="str">
        <f>HYPERLINK("#'KENO 5'!A1", "KENO 5")</f>
        <v>KENO 5</v>
      </c>
      <c r="C55" t="s">
        <v>73</v>
      </c>
    </row>
    <row r="56" spans="2:3" ht="15" customHeight="1" x14ac:dyDescent="0.2">
      <c r="B56" s="5" t="str">
        <f>HYPERLINK("#'KENO 6'!A1", "KENO 6")</f>
        <v>KENO 6</v>
      </c>
      <c r="C56" t="s">
        <v>74</v>
      </c>
    </row>
    <row r="57" spans="2:3" ht="15" customHeight="1" x14ac:dyDescent="0.2">
      <c r="B57" s="5" t="str">
        <f>HYPERLINK("#'KENO 7'!A1", "KENO 7")</f>
        <v>KENO 7</v>
      </c>
      <c r="C57" t="s">
        <v>75</v>
      </c>
    </row>
    <row r="58" spans="2:3" ht="15" customHeight="1" x14ac:dyDescent="0.2">
      <c r="B58" s="5" t="str">
        <f>HYPERLINK("#'KENO 8'!A1", "KENO 8")</f>
        <v>KENO 8</v>
      </c>
      <c r="C58" t="s">
        <v>76</v>
      </c>
    </row>
    <row r="59" spans="2:3" ht="15" customHeight="1" x14ac:dyDescent="0.2">
      <c r="B59" s="5" t="str">
        <f>HYPERLINK("#'KENO 9'!A1", "KENO 9")</f>
        <v>KENO 9</v>
      </c>
      <c r="C59" t="s">
        <v>77</v>
      </c>
    </row>
    <row r="60" spans="2:3" ht="15" customHeight="1" x14ac:dyDescent="0.2">
      <c r="B60" s="5" t="str">
        <f>HYPERLINK("#'KENO 10'!A1", "KENO 10")</f>
        <v>KENO 10</v>
      </c>
      <c r="C60" t="s">
        <v>78</v>
      </c>
    </row>
    <row r="61" spans="2:3" ht="15" customHeight="1" x14ac:dyDescent="0.2">
      <c r="B61" s="5" t="str">
        <f>HYPERLINK("#'KENO 11'!A1", "KENO 11")</f>
        <v>KENO 11</v>
      </c>
      <c r="C61" t="s">
        <v>79</v>
      </c>
    </row>
    <row r="62" spans="2:3" ht="15" customHeight="1" x14ac:dyDescent="0.2">
      <c r="B62" s="5" t="str">
        <f>HYPERLINK("#'KENO 12'!A1", "KENO 12")</f>
        <v>KENO 12</v>
      </c>
      <c r="C62" t="s">
        <v>80</v>
      </c>
    </row>
    <row r="63" spans="2:3" ht="15" customHeight="1" x14ac:dyDescent="0.2">
      <c r="B63" s="5" t="str">
        <f>HYPERLINK("#'KENO 13'!A1", "KENO 13")</f>
        <v>KENO 13</v>
      </c>
      <c r="C63" t="s">
        <v>81</v>
      </c>
    </row>
    <row r="64" spans="2:3" ht="15" customHeight="1" x14ac:dyDescent="0.2">
      <c r="B64" s="5" t="str">
        <f>HYPERLINK("#'KENO 14'!A1", "KENO 14")</f>
        <v>KENO 14</v>
      </c>
      <c r="C64" t="s">
        <v>82</v>
      </c>
    </row>
    <row r="65" spans="2:3" ht="15" customHeight="1" x14ac:dyDescent="0.2">
      <c r="B65" s="5" t="str">
        <f>HYPERLINK("#'KENO 15'!A1", "KENO 15")</f>
        <v>KENO 15</v>
      </c>
      <c r="C65" t="s">
        <v>83</v>
      </c>
    </row>
    <row r="66" spans="2:3" ht="15" customHeight="1" x14ac:dyDescent="0.2">
      <c r="B66" s="5" t="str">
        <f>HYPERLINK("#'LOTTERIES 1'!A1", "LOTTERIES 1")</f>
        <v>LOTTERIES 1</v>
      </c>
      <c r="C66" t="s">
        <v>84</v>
      </c>
    </row>
    <row r="67" spans="2:3" ht="15" customHeight="1" x14ac:dyDescent="0.2">
      <c r="B67" s="5" t="str">
        <f>HYPERLINK("#'LOTTERIES 2'!A1", "LOTTERIES 2")</f>
        <v>LOTTERIES 2</v>
      </c>
      <c r="C67" t="s">
        <v>85</v>
      </c>
    </row>
    <row r="68" spans="2:3" ht="15" customHeight="1" x14ac:dyDescent="0.2">
      <c r="B68" s="5" t="str">
        <f>HYPERLINK("#'LOTTERIES 3'!A1", "LOTTERIES 3")</f>
        <v>LOTTERIES 3</v>
      </c>
      <c r="C68" t="s">
        <v>86</v>
      </c>
    </row>
    <row r="69" spans="2:3" ht="15" customHeight="1" x14ac:dyDescent="0.2">
      <c r="B69" s="5" t="str">
        <f>HYPERLINK("#'LOTTERIES 4'!A1", "LOTTERIES 4")</f>
        <v>LOTTERIES 4</v>
      </c>
      <c r="C69" t="s">
        <v>87</v>
      </c>
    </row>
    <row r="70" spans="2:3" ht="15" customHeight="1" x14ac:dyDescent="0.2">
      <c r="B70" s="5" t="str">
        <f>HYPERLINK("#'LOTTERIES 5'!A1", "LOTTERIES 5")</f>
        <v>LOTTERIES 5</v>
      </c>
      <c r="C70" t="s">
        <v>88</v>
      </c>
    </row>
    <row r="71" spans="2:3" ht="15" customHeight="1" x14ac:dyDescent="0.2">
      <c r="B71" s="5" t="str">
        <f>HYPERLINK("#'LOTTERIES 6'!A1", "LOTTERIES 6")</f>
        <v>LOTTERIES 6</v>
      </c>
      <c r="C71" t="s">
        <v>89</v>
      </c>
    </row>
    <row r="72" spans="2:3" ht="15" customHeight="1" x14ac:dyDescent="0.2">
      <c r="B72" s="5" t="str">
        <f>HYPERLINK("#'LOTTERIES 7'!A1", "LOTTERIES 7")</f>
        <v>LOTTERIES 7</v>
      </c>
      <c r="C72" t="s">
        <v>90</v>
      </c>
    </row>
    <row r="73" spans="2:3" ht="15" customHeight="1" x14ac:dyDescent="0.2">
      <c r="B73" s="5" t="str">
        <f>HYPERLINK("#'LOTTERIES 8'!A1", "LOTTERIES 8")</f>
        <v>LOTTERIES 8</v>
      </c>
      <c r="C73" t="s">
        <v>91</v>
      </c>
    </row>
    <row r="74" spans="2:3" ht="15" customHeight="1" x14ac:dyDescent="0.2">
      <c r="B74" s="5" t="str">
        <f>HYPERLINK("#'LOTTERIES 9'!A1", "LOTTERIES 9")</f>
        <v>LOTTERIES 9</v>
      </c>
      <c r="C74" t="s">
        <v>92</v>
      </c>
    </row>
    <row r="75" spans="2:3" ht="15" customHeight="1" x14ac:dyDescent="0.2">
      <c r="B75" s="5" t="str">
        <f>HYPERLINK("#'LOTTERIES 10'!A1", "LOTTERIES 10")</f>
        <v>LOTTERIES 10</v>
      </c>
      <c r="C75" t="s">
        <v>93</v>
      </c>
    </row>
    <row r="76" spans="2:3" ht="15" customHeight="1" x14ac:dyDescent="0.2">
      <c r="B76" s="5" t="str">
        <f>HYPERLINK("#'LOTTERIES 11'!A1", "LOTTERIES 11")</f>
        <v>LOTTERIES 11</v>
      </c>
      <c r="C76" t="s">
        <v>94</v>
      </c>
    </row>
    <row r="77" spans="2:3" ht="15" customHeight="1" x14ac:dyDescent="0.2">
      <c r="B77" s="5" t="str">
        <f>HYPERLINK("#'LOTTERIES 12'!A1", "LOTTERIES 12")</f>
        <v>LOTTERIES 12</v>
      </c>
      <c r="C77" t="s">
        <v>95</v>
      </c>
    </row>
    <row r="78" spans="2:3" ht="15" customHeight="1" x14ac:dyDescent="0.2">
      <c r="B78" s="5" t="str">
        <f>HYPERLINK("#'LOTTERIES 13'!A1", "LOTTERIES 13")</f>
        <v>LOTTERIES 13</v>
      </c>
      <c r="C78" t="s">
        <v>96</v>
      </c>
    </row>
    <row r="79" spans="2:3" ht="15" customHeight="1" x14ac:dyDescent="0.2">
      <c r="B79" s="5" t="str">
        <f>HYPERLINK("#'LOTTERIES 14'!A1", "LOTTERIES 14")</f>
        <v>LOTTERIES 14</v>
      </c>
      <c r="C79" t="s">
        <v>97</v>
      </c>
    </row>
    <row r="80" spans="2:3" ht="15" customHeight="1" x14ac:dyDescent="0.2">
      <c r="B80" s="5" t="str">
        <f>HYPERLINK("#'LOTTERIES 15'!A1", "LOTTERIES 15")</f>
        <v>LOTTERIES 15</v>
      </c>
      <c r="C80" t="s">
        <v>98</v>
      </c>
    </row>
    <row r="81" spans="2:3" ht="15" customHeight="1" x14ac:dyDescent="0.2">
      <c r="B81" s="5" t="str">
        <f>HYPERLINK("#'MINOR_GAMING 1'!A1", "MINOR_GAMING 1")</f>
        <v>MINOR_GAMING 1</v>
      </c>
      <c r="C81" t="s">
        <v>99</v>
      </c>
    </row>
    <row r="82" spans="2:3" ht="15" customHeight="1" x14ac:dyDescent="0.2">
      <c r="B82" s="5" t="str">
        <f>HYPERLINK("#'MINOR_GAMING 2'!A1", "MINOR_GAMING 2")</f>
        <v>MINOR_GAMING 2</v>
      </c>
      <c r="C82" t="s">
        <v>100</v>
      </c>
    </row>
    <row r="83" spans="2:3" ht="15" customHeight="1" x14ac:dyDescent="0.2">
      <c r="B83" s="5" t="str">
        <f>HYPERLINK("#'MINOR_GAMING 3'!A1", "MINOR_GAMING 3")</f>
        <v>MINOR_GAMING 3</v>
      </c>
      <c r="C83" t="s">
        <v>101</v>
      </c>
    </row>
    <row r="84" spans="2:3" ht="15" customHeight="1" x14ac:dyDescent="0.2">
      <c r="B84" s="5" t="str">
        <f>HYPERLINK("#'MINOR_GAMING 4'!A1", "MINOR_GAMING 4")</f>
        <v>MINOR_GAMING 4</v>
      </c>
      <c r="C84" t="s">
        <v>102</v>
      </c>
    </row>
    <row r="85" spans="2:3" ht="15" customHeight="1" x14ac:dyDescent="0.2">
      <c r="B85" s="5" t="str">
        <f>HYPERLINK("#'MINOR_GAMING 5'!A1", "MINOR_GAMING 5")</f>
        <v>MINOR_GAMING 5</v>
      </c>
      <c r="C85" t="s">
        <v>103</v>
      </c>
    </row>
    <row r="86" spans="2:3" ht="15" customHeight="1" x14ac:dyDescent="0.2">
      <c r="B86" s="5" t="str">
        <f>HYPERLINK("#'MINOR_GAMING 6'!A1", "MINOR_GAMING 6")</f>
        <v>MINOR_GAMING 6</v>
      </c>
      <c r="C86" t="s">
        <v>104</v>
      </c>
    </row>
    <row r="87" spans="2:3" ht="15" customHeight="1" x14ac:dyDescent="0.2">
      <c r="B87" s="5" t="str">
        <f>HYPERLINK("#'MINOR_GAMING 7'!A1", "MINOR_GAMING 7")</f>
        <v>MINOR_GAMING 7</v>
      </c>
      <c r="C87" t="s">
        <v>105</v>
      </c>
    </row>
    <row r="88" spans="2:3" ht="15" customHeight="1" x14ac:dyDescent="0.2">
      <c r="B88" s="5" t="str">
        <f>HYPERLINK("#'MINOR_GAMING 8'!A1", "MINOR_GAMING 8")</f>
        <v>MINOR_GAMING 8</v>
      </c>
      <c r="C88" t="s">
        <v>106</v>
      </c>
    </row>
    <row r="89" spans="2:3" ht="15" customHeight="1" x14ac:dyDescent="0.2">
      <c r="B89" s="5" t="str">
        <f>HYPERLINK("#'MINOR_GAMING 9'!A1", "MINOR_GAMING 9")</f>
        <v>MINOR_GAMING 9</v>
      </c>
      <c r="C89" t="s">
        <v>107</v>
      </c>
    </row>
    <row r="90" spans="2:3" ht="15" customHeight="1" x14ac:dyDescent="0.2">
      <c r="B90" s="5" t="str">
        <f>HYPERLINK("#'MINOR_GAMING 10'!A1", "MINOR_GAMING 10")</f>
        <v>MINOR_GAMING 10</v>
      </c>
      <c r="C90" t="s">
        <v>108</v>
      </c>
    </row>
    <row r="91" spans="2:3" ht="15" customHeight="1" x14ac:dyDescent="0.2">
      <c r="B91" s="5" t="str">
        <f>HYPERLINK("#'MINOR_GAMING 11'!A1", "MINOR_GAMING 11")</f>
        <v>MINOR_GAMING 11</v>
      </c>
      <c r="C91" t="s">
        <v>109</v>
      </c>
    </row>
    <row r="92" spans="2:3" ht="15" customHeight="1" x14ac:dyDescent="0.2">
      <c r="B92" s="5" t="str">
        <f>HYPERLINK("#'MINOR_GAMING 12'!A1", "MINOR_GAMING 12")</f>
        <v>MINOR_GAMING 12</v>
      </c>
      <c r="C92" t="s">
        <v>110</v>
      </c>
    </row>
    <row r="93" spans="2:3" ht="15" customHeight="1" x14ac:dyDescent="0.2">
      <c r="B93" s="5" t="str">
        <f>HYPERLINK("#'MINOR_GAMING 13'!A1", "MINOR_GAMING 13")</f>
        <v>MINOR_GAMING 13</v>
      </c>
      <c r="C93" t="s">
        <v>111</v>
      </c>
    </row>
    <row r="94" spans="2:3" ht="15" customHeight="1" x14ac:dyDescent="0.2">
      <c r="B94" s="5" t="str">
        <f>HYPERLINK("#'MINOR_GAMING 14'!A1", "MINOR_GAMING 14")</f>
        <v>MINOR_GAMING 14</v>
      </c>
      <c r="C94" t="s">
        <v>112</v>
      </c>
    </row>
    <row r="95" spans="2:3" ht="15" customHeight="1" x14ac:dyDescent="0.2">
      <c r="B95" s="5" t="str">
        <f>HYPERLINK("#'MINOR_GAMING 15'!A1", "MINOR_GAMING 15")</f>
        <v>MINOR_GAMING 15</v>
      </c>
      <c r="C95" t="s">
        <v>113</v>
      </c>
    </row>
    <row r="96" spans="2:3" ht="15" customHeight="1" x14ac:dyDescent="0.2">
      <c r="B96" s="5" t="str">
        <f>HYPERLINK("#'GAMING 1'!A1", "GAMING 1")</f>
        <v>GAMING 1</v>
      </c>
      <c r="C96" t="s">
        <v>114</v>
      </c>
    </row>
    <row r="97" spans="2:3" ht="15" customHeight="1" x14ac:dyDescent="0.2">
      <c r="B97" s="5" t="str">
        <f>HYPERLINK("#'GAMING 2'!A1", "GAMING 2")</f>
        <v>GAMING 2</v>
      </c>
      <c r="C97" t="s">
        <v>115</v>
      </c>
    </row>
    <row r="98" spans="2:3" ht="15" customHeight="1" x14ac:dyDescent="0.2">
      <c r="B98" s="5" t="str">
        <f>HYPERLINK("#'GAMING 3'!A1", "GAMING 3")</f>
        <v>GAMING 3</v>
      </c>
      <c r="C98" t="s">
        <v>116</v>
      </c>
    </row>
    <row r="99" spans="2:3" ht="15" customHeight="1" x14ac:dyDescent="0.2">
      <c r="B99" s="5" t="str">
        <f>HYPERLINK("#'GAMING 4'!A1", "GAMING 4")</f>
        <v>GAMING 4</v>
      </c>
      <c r="C99" t="s">
        <v>117</v>
      </c>
    </row>
    <row r="100" spans="2:3" ht="15" customHeight="1" x14ac:dyDescent="0.2">
      <c r="B100" s="5" t="str">
        <f>HYPERLINK("#'GAMING 5'!A1", "GAMING 5")</f>
        <v>GAMING 5</v>
      </c>
      <c r="C100" t="s">
        <v>118</v>
      </c>
    </row>
    <row r="101" spans="2:3" ht="15" customHeight="1" x14ac:dyDescent="0.2">
      <c r="B101" s="5" t="str">
        <f>HYPERLINK("#'GAMING 6'!A1", "GAMING 6")</f>
        <v>GAMING 6</v>
      </c>
      <c r="C101" t="s">
        <v>119</v>
      </c>
    </row>
    <row r="102" spans="2:3" ht="15" customHeight="1" x14ac:dyDescent="0.2">
      <c r="B102" s="5" t="str">
        <f>HYPERLINK("#'GAMING 7'!A1", "GAMING 7")</f>
        <v>GAMING 7</v>
      </c>
      <c r="C102" t="s">
        <v>120</v>
      </c>
    </row>
    <row r="103" spans="2:3" ht="15" customHeight="1" x14ac:dyDescent="0.2">
      <c r="B103" s="5" t="str">
        <f>HYPERLINK("#'GAMING 8'!A1", "GAMING 8")</f>
        <v>GAMING 8</v>
      </c>
      <c r="C103" t="s">
        <v>121</v>
      </c>
    </row>
    <row r="104" spans="2:3" ht="15" customHeight="1" x14ac:dyDescent="0.2">
      <c r="B104" s="5" t="str">
        <f>HYPERLINK("#'GAMING 9'!A1", "GAMING 9")</f>
        <v>GAMING 9</v>
      </c>
      <c r="C104" t="s">
        <v>122</v>
      </c>
    </row>
    <row r="105" spans="2:3" ht="15" customHeight="1" x14ac:dyDescent="0.2">
      <c r="B105" s="5" t="str">
        <f>HYPERLINK("#'GAMING 10'!A1", "GAMING 10")</f>
        <v>GAMING 10</v>
      </c>
      <c r="C105" t="s">
        <v>123</v>
      </c>
    </row>
    <row r="106" spans="2:3" ht="15" customHeight="1" x14ac:dyDescent="0.2">
      <c r="B106" s="5" t="str">
        <f>HYPERLINK("#'GAMING 11'!A1", "GAMING 11")</f>
        <v>GAMING 11</v>
      </c>
      <c r="C106" t="s">
        <v>124</v>
      </c>
    </row>
    <row r="107" spans="2:3" ht="15" customHeight="1" x14ac:dyDescent="0.2">
      <c r="B107" s="5" t="str">
        <f>HYPERLINK("#'GAMING 12'!A1", "GAMING 12")</f>
        <v>GAMING 12</v>
      </c>
      <c r="C107" t="s">
        <v>125</v>
      </c>
    </row>
    <row r="108" spans="2:3" ht="15" customHeight="1" x14ac:dyDescent="0.2">
      <c r="B108" s="5" t="str">
        <f>HYPERLINK("#'GAMING 13'!A1", "GAMING 13")</f>
        <v>GAMING 13</v>
      </c>
      <c r="C108" t="s">
        <v>126</v>
      </c>
    </row>
    <row r="109" spans="2:3" ht="15" customHeight="1" x14ac:dyDescent="0.2">
      <c r="B109" s="5" t="str">
        <f>HYPERLINK("#'GAMING 14'!A1", "GAMING 14")</f>
        <v>GAMING 14</v>
      </c>
      <c r="C109" t="s">
        <v>127</v>
      </c>
    </row>
    <row r="110" spans="2:3" ht="15" customHeight="1" x14ac:dyDescent="0.2">
      <c r="B110" s="5" t="str">
        <f>HYPERLINK("#'GAMING 15'!A1", "GAMING 15")</f>
        <v>GAMING 15</v>
      </c>
      <c r="C110" t="s">
        <v>128</v>
      </c>
    </row>
    <row r="111" spans="2:3" ht="15" customHeight="1" x14ac:dyDescent="0.2">
      <c r="B111" s="5" t="str">
        <f>HYPERLINK("#'WAGERING 1'!A1", "WAGERING 1")</f>
        <v>WAGERING 1</v>
      </c>
      <c r="C111" t="s">
        <v>129</v>
      </c>
    </row>
    <row r="112" spans="2:3" ht="15" customHeight="1" x14ac:dyDescent="0.2">
      <c r="B112" s="5" t="str">
        <f>HYPERLINK("#'WAGERING 2'!A1", "WAGERING 2")</f>
        <v>WAGERING 2</v>
      </c>
      <c r="C112" t="s">
        <v>130</v>
      </c>
    </row>
    <row r="113" spans="2:3" ht="15" customHeight="1" x14ac:dyDescent="0.2">
      <c r="B113" s="5" t="str">
        <f>HYPERLINK("#'WAGERING 3'!A1", "WAGERING 3")</f>
        <v>WAGERING 3</v>
      </c>
      <c r="C113" t="s">
        <v>131</v>
      </c>
    </row>
    <row r="114" spans="2:3" ht="15" customHeight="1" x14ac:dyDescent="0.2">
      <c r="B114" s="5" t="str">
        <f>HYPERLINK("#'WAGERING 4'!A1", "WAGERING 4")</f>
        <v>WAGERING 4</v>
      </c>
      <c r="C114" t="s">
        <v>132</v>
      </c>
    </row>
    <row r="115" spans="2:3" ht="15" customHeight="1" x14ac:dyDescent="0.2">
      <c r="B115" s="5" t="str">
        <f>HYPERLINK("#'WAGERING 5'!A1", "WAGERING 5")</f>
        <v>WAGERING 5</v>
      </c>
      <c r="C115" t="s">
        <v>133</v>
      </c>
    </row>
    <row r="116" spans="2:3" ht="15" customHeight="1" x14ac:dyDescent="0.2">
      <c r="B116" s="5" t="str">
        <f>HYPERLINK("#'WAGERING 6'!A1", "WAGERING 6")</f>
        <v>WAGERING 6</v>
      </c>
      <c r="C116" t="s">
        <v>134</v>
      </c>
    </row>
    <row r="117" spans="2:3" ht="15" customHeight="1" x14ac:dyDescent="0.2">
      <c r="B117" s="5" t="str">
        <f>HYPERLINK("#'WAGERING 7'!A1", "WAGERING 7")</f>
        <v>WAGERING 7</v>
      </c>
      <c r="C117" t="s">
        <v>135</v>
      </c>
    </row>
    <row r="118" spans="2:3" ht="15" customHeight="1" x14ac:dyDescent="0.2">
      <c r="B118" s="5" t="str">
        <f>HYPERLINK("#'WAGERING 8'!A1", "WAGERING 8")</f>
        <v>WAGERING 8</v>
      </c>
      <c r="C118" t="s">
        <v>136</v>
      </c>
    </row>
    <row r="119" spans="2:3" ht="15" customHeight="1" x14ac:dyDescent="0.2">
      <c r="B119" s="5" t="str">
        <f>HYPERLINK("#'WAGERING 9'!A1", "WAGERING 9")</f>
        <v>WAGERING 9</v>
      </c>
      <c r="C119" t="s">
        <v>137</v>
      </c>
    </row>
    <row r="120" spans="2:3" ht="15" customHeight="1" x14ac:dyDescent="0.2">
      <c r="B120" s="5" t="str">
        <f>HYPERLINK("#'WAGERING 10'!A1", "WAGERING 10")</f>
        <v>WAGERING 10</v>
      </c>
      <c r="C120" t="s">
        <v>138</v>
      </c>
    </row>
    <row r="121" spans="2:3" ht="15" customHeight="1" x14ac:dyDescent="0.2">
      <c r="B121" s="5" t="str">
        <f>HYPERLINK("#'WAGERING 11'!A1", "WAGERING 11")</f>
        <v>WAGERING 11</v>
      </c>
      <c r="C121" t="s">
        <v>139</v>
      </c>
    </row>
    <row r="122" spans="2:3" ht="15" customHeight="1" x14ac:dyDescent="0.2">
      <c r="B122" s="5" t="str">
        <f>HYPERLINK("#'WAGERING 12'!A1", "WAGERING 12")</f>
        <v>WAGERING 12</v>
      </c>
      <c r="C122" t="s">
        <v>140</v>
      </c>
    </row>
    <row r="123" spans="2:3" ht="15" customHeight="1" x14ac:dyDescent="0.2">
      <c r="B123" s="5" t="str">
        <f>HYPERLINK("#'WAGERING 13'!A1", "WAGERING 13")</f>
        <v>WAGERING 13</v>
      </c>
      <c r="C123" t="s">
        <v>141</v>
      </c>
    </row>
    <row r="124" spans="2:3" ht="15" customHeight="1" x14ac:dyDescent="0.2">
      <c r="B124" s="5" t="str">
        <f>HYPERLINK("#'WAGERING 14'!A1", "WAGERING 14")</f>
        <v>WAGERING 14</v>
      </c>
      <c r="C124" t="s">
        <v>142</v>
      </c>
    </row>
    <row r="125" spans="2:3" ht="15" customHeight="1" x14ac:dyDescent="0.2">
      <c r="B125" s="5" t="str">
        <f>HYPERLINK("#'WAGERING 15'!A1", "WAGERING 15")</f>
        <v>WAGERING 15</v>
      </c>
      <c r="C125" t="s">
        <v>143</v>
      </c>
    </row>
    <row r="126" spans="2:3" ht="15" customHeight="1" x14ac:dyDescent="0.2">
      <c r="B126" s="5" t="str">
        <f>HYPERLINK("#'TOTAL 1'!A1", "TOTAL 1")</f>
        <v>TOTAL 1</v>
      </c>
      <c r="C126" t="s">
        <v>144</v>
      </c>
    </row>
    <row r="127" spans="2:3" ht="15" customHeight="1" x14ac:dyDescent="0.2">
      <c r="B127" s="5" t="str">
        <f>HYPERLINK("#'TOTAL 2'!A1", "TOTAL 2")</f>
        <v>TOTAL 2</v>
      </c>
      <c r="C127" t="s">
        <v>145</v>
      </c>
    </row>
    <row r="128" spans="2:3" ht="15" customHeight="1" x14ac:dyDescent="0.2">
      <c r="B128" s="5" t="str">
        <f>HYPERLINK("#'TOTAL 3'!A1", "TOTAL 3")</f>
        <v>TOTAL 3</v>
      </c>
      <c r="C128" t="s">
        <v>146</v>
      </c>
    </row>
    <row r="129" spans="2:3" ht="15" customHeight="1" x14ac:dyDescent="0.2">
      <c r="B129" s="5" t="str">
        <f>HYPERLINK("#'TOTAL 4'!A1", "TOTAL 4")</f>
        <v>TOTAL 4</v>
      </c>
      <c r="C129" t="s">
        <v>147</v>
      </c>
    </row>
    <row r="130" spans="2:3" ht="15" customHeight="1" x14ac:dyDescent="0.2">
      <c r="B130" s="5" t="str">
        <f>HYPERLINK("#'TOTAL 5'!A1", "TOTAL 5")</f>
        <v>TOTAL 5</v>
      </c>
      <c r="C130" t="s">
        <v>148</v>
      </c>
    </row>
    <row r="131" spans="2:3" ht="15" customHeight="1" x14ac:dyDescent="0.2">
      <c r="B131" s="5" t="str">
        <f>HYPERLINK("#'TOTAL 6'!A1", "TOTAL 6")</f>
        <v>TOTAL 6</v>
      </c>
      <c r="C131" t="s">
        <v>149</v>
      </c>
    </row>
    <row r="132" spans="2:3" ht="15" customHeight="1" x14ac:dyDescent="0.2">
      <c r="B132" s="5" t="str">
        <f>HYPERLINK("#'TOTAL 7'!A1", "TOTAL 7")</f>
        <v>TOTAL 7</v>
      </c>
      <c r="C132" t="s">
        <v>150</v>
      </c>
    </row>
    <row r="133" spans="2:3" ht="15" customHeight="1" x14ac:dyDescent="0.2">
      <c r="B133" s="5" t="str">
        <f>HYPERLINK("#'TOTAL 8'!A1", "TOTAL 8")</f>
        <v>TOTAL 8</v>
      </c>
      <c r="C133" t="s">
        <v>151</v>
      </c>
    </row>
    <row r="134" spans="2:3" ht="15" customHeight="1" x14ac:dyDescent="0.2">
      <c r="B134" s="5" t="str">
        <f>HYPERLINK("#'TOTAL 9'!A1", "TOTAL 9")</f>
        <v>TOTAL 9</v>
      </c>
      <c r="C134" t="s">
        <v>152</v>
      </c>
    </row>
    <row r="135" spans="2:3" ht="15" customHeight="1" x14ac:dyDescent="0.2">
      <c r="B135" s="5" t="str">
        <f>HYPERLINK("#'TOTAL 11'!A1", "TOTAL 11")</f>
        <v>TOTAL 11</v>
      </c>
      <c r="C135" t="s">
        <v>153</v>
      </c>
    </row>
    <row r="136" spans="2:3" ht="15" customHeight="1" x14ac:dyDescent="0.2">
      <c r="B136" s="5" t="str">
        <f>HYPERLINK("#'TOTAL 12'!A1", "TOTAL 12")</f>
        <v>TOTAL 12</v>
      </c>
      <c r="C136" t="s">
        <v>154</v>
      </c>
    </row>
    <row r="137" spans="2:3" ht="15" customHeight="1" x14ac:dyDescent="0.2">
      <c r="B137" s="5" t="str">
        <f>HYPERLINK("#'TOTAL 13'!A1", "TOTAL 13")</f>
        <v>TOTAL 13</v>
      </c>
      <c r="C137" t="s">
        <v>155</v>
      </c>
    </row>
    <row r="138" spans="2:3" ht="15" customHeight="1" x14ac:dyDescent="0.2">
      <c r="B138" s="5" t="str">
        <f>HYPERLINK("#'TOTAL 14'!A1", "TOTAL 14")</f>
        <v>TOTAL 14</v>
      </c>
      <c r="C138" t="s">
        <v>156</v>
      </c>
    </row>
    <row r="139" spans="2:3" ht="15" customHeight="1" x14ac:dyDescent="0.2">
      <c r="B139" s="5" t="str">
        <f>HYPERLINK("#'TOTAL 16'!A1", "TOTAL 16")</f>
        <v>TOTAL 16</v>
      </c>
      <c r="C139" t="s">
        <v>157</v>
      </c>
    </row>
    <row r="140" spans="2:3" ht="15" customHeight="1" x14ac:dyDescent="0.2"/>
    <row r="141" spans="2:3" ht="15" customHeight="1" x14ac:dyDescent="0.2"/>
    <row r="142" spans="2:3" ht="15" customHeight="1" x14ac:dyDescent="0.2"/>
    <row r="143" spans="2:3" ht="15" customHeight="1" x14ac:dyDescent="0.2"/>
    <row r="144" spans="2:3"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HYPERLINK("#'INDEX'!B23", "Link to index")</f>
        <v>Link to index</v>
      </c>
    </row>
    <row r="2" spans="1:19" ht="15.75" customHeight="1" x14ac:dyDescent="0.2">
      <c r="A2" s="25" t="s">
        <v>249</v>
      </c>
      <c r="B2" s="24"/>
      <c r="C2" s="24"/>
      <c r="D2" s="24"/>
      <c r="E2" s="24"/>
      <c r="F2" s="24"/>
      <c r="G2" s="24"/>
      <c r="H2" s="24"/>
      <c r="I2" s="24"/>
      <c r="J2" s="24"/>
      <c r="K2" s="24"/>
      <c r="L2" s="24"/>
      <c r="M2" s="24"/>
      <c r="N2" s="24"/>
      <c r="O2" s="24"/>
      <c r="P2" s="24"/>
      <c r="Q2" s="24"/>
      <c r="R2" s="24"/>
      <c r="S2" s="24"/>
    </row>
    <row r="3" spans="1:19" ht="15.75" customHeight="1" x14ac:dyDescent="0.2">
      <c r="A3" s="25" t="s">
        <v>41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5433.3865307595597</v>
      </c>
      <c r="C7" s="10" t="s">
        <v>159</v>
      </c>
      <c r="D7" s="18">
        <v>6492.6347526320897</v>
      </c>
      <c r="E7" s="10" t="s">
        <v>159</v>
      </c>
      <c r="F7" s="18">
        <v>1765.4279724104399</v>
      </c>
      <c r="G7" s="10" t="s">
        <v>159</v>
      </c>
      <c r="H7" s="18">
        <v>1625.81070088105</v>
      </c>
      <c r="I7" s="10" t="s">
        <v>159</v>
      </c>
      <c r="J7" s="18">
        <v>2929.7911294780101</v>
      </c>
      <c r="K7" s="10" t="s">
        <v>159</v>
      </c>
      <c r="L7" s="18">
        <v>590.95551861569004</v>
      </c>
      <c r="M7" s="10" t="s">
        <v>159</v>
      </c>
      <c r="N7" s="18">
        <v>5231.9068018511598</v>
      </c>
      <c r="O7" s="10" t="s">
        <v>159</v>
      </c>
      <c r="P7" s="18">
        <v>0</v>
      </c>
      <c r="Q7" s="10" t="s">
        <v>244</v>
      </c>
      <c r="R7" s="18">
        <v>4169.8027201662799</v>
      </c>
      <c r="S7" s="10" t="s">
        <v>159</v>
      </c>
    </row>
    <row r="8" spans="1:19" x14ac:dyDescent="0.2">
      <c r="A8" s="12" t="s">
        <v>171</v>
      </c>
      <c r="B8" s="18">
        <v>6110.4289990166399</v>
      </c>
      <c r="C8" s="10" t="s">
        <v>159</v>
      </c>
      <c r="D8" s="18">
        <v>7250.6799424562696</v>
      </c>
      <c r="E8" s="10" t="s">
        <v>159</v>
      </c>
      <c r="F8" s="18">
        <v>1937.5425769922299</v>
      </c>
      <c r="G8" s="10" t="s">
        <v>159</v>
      </c>
      <c r="H8" s="18">
        <v>2055.2028014667899</v>
      </c>
      <c r="I8" s="10" t="s">
        <v>159</v>
      </c>
      <c r="J8" s="18">
        <v>3290.82001708286</v>
      </c>
      <c r="K8" s="10" t="s">
        <v>159</v>
      </c>
      <c r="L8" s="18">
        <v>1005.61524971581</v>
      </c>
      <c r="M8" s="10" t="s">
        <v>159</v>
      </c>
      <c r="N8" s="18">
        <v>5873.3142707741999</v>
      </c>
      <c r="O8" s="10" t="s">
        <v>159</v>
      </c>
      <c r="P8" s="18">
        <v>0</v>
      </c>
      <c r="Q8" s="10" t="s">
        <v>244</v>
      </c>
      <c r="R8" s="18">
        <v>4714.6598919196604</v>
      </c>
      <c r="S8" s="10" t="s">
        <v>159</v>
      </c>
    </row>
    <row r="9" spans="1:19" x14ac:dyDescent="0.2">
      <c r="A9" s="12" t="s">
        <v>172</v>
      </c>
      <c r="B9" s="18">
        <v>6727.2800626830103</v>
      </c>
      <c r="C9" s="10" t="s">
        <v>159</v>
      </c>
      <c r="D9" s="18">
        <v>8048.3272901416103</v>
      </c>
      <c r="E9" s="10" t="s">
        <v>159</v>
      </c>
      <c r="F9" s="18">
        <v>2056.77975684578</v>
      </c>
      <c r="G9" s="10" t="s">
        <v>159</v>
      </c>
      <c r="H9" s="18">
        <v>2459.3878914107399</v>
      </c>
      <c r="I9" s="10" t="s">
        <v>159</v>
      </c>
      <c r="J9" s="18">
        <v>3618.1822330218902</v>
      </c>
      <c r="K9" s="10" t="s">
        <v>159</v>
      </c>
      <c r="L9" s="18">
        <v>1687.2758019883199</v>
      </c>
      <c r="M9" s="10" t="s">
        <v>159</v>
      </c>
      <c r="N9" s="18">
        <v>6321.1220870980396</v>
      </c>
      <c r="O9" s="10" t="s">
        <v>159</v>
      </c>
      <c r="P9" s="18">
        <v>0</v>
      </c>
      <c r="Q9" s="10" t="s">
        <v>244</v>
      </c>
      <c r="R9" s="18">
        <v>5223.0271137131404</v>
      </c>
      <c r="S9" s="10" t="s">
        <v>159</v>
      </c>
    </row>
    <row r="10" spans="1:19" x14ac:dyDescent="0.2">
      <c r="A10" s="12" t="s">
        <v>173</v>
      </c>
      <c r="B10" s="18">
        <v>7070.44642316312</v>
      </c>
      <c r="C10" s="10" t="s">
        <v>159</v>
      </c>
      <c r="D10" s="18">
        <v>7956.67711441744</v>
      </c>
      <c r="E10" s="10" t="s">
        <v>159</v>
      </c>
      <c r="F10" s="18">
        <v>2135.5363366464398</v>
      </c>
      <c r="G10" s="10" t="s">
        <v>159</v>
      </c>
      <c r="H10" s="18">
        <v>2863.9865494904202</v>
      </c>
      <c r="I10" s="10" t="s">
        <v>159</v>
      </c>
      <c r="J10" s="18">
        <v>4047.3152951377901</v>
      </c>
      <c r="K10" s="10" t="s">
        <v>159</v>
      </c>
      <c r="L10" s="18">
        <v>2125.4604384479899</v>
      </c>
      <c r="M10" s="10" t="s">
        <v>159</v>
      </c>
      <c r="N10" s="18">
        <v>6651.8491004502202</v>
      </c>
      <c r="O10" s="10" t="s">
        <v>159</v>
      </c>
      <c r="P10" s="18">
        <v>0</v>
      </c>
      <c r="Q10" s="10" t="s">
        <v>244</v>
      </c>
      <c r="R10" s="18">
        <v>5397.4760684167804</v>
      </c>
      <c r="S10" s="10" t="s">
        <v>159</v>
      </c>
    </row>
    <row r="11" spans="1:19" x14ac:dyDescent="0.2">
      <c r="A11" s="12" t="s">
        <v>174</v>
      </c>
      <c r="B11" s="18">
        <v>7622.4693341331504</v>
      </c>
      <c r="C11" s="10" t="s">
        <v>159</v>
      </c>
      <c r="D11" s="18">
        <v>8647.0085556338199</v>
      </c>
      <c r="E11" s="10" t="s">
        <v>159</v>
      </c>
      <c r="F11" s="18">
        <v>2377.68319500603</v>
      </c>
      <c r="G11" s="10" t="s">
        <v>159</v>
      </c>
      <c r="H11" s="18">
        <v>3174.79850305943</v>
      </c>
      <c r="I11" s="10" t="s">
        <v>159</v>
      </c>
      <c r="J11" s="18">
        <v>4519.0459675375696</v>
      </c>
      <c r="K11" s="10" t="s">
        <v>159</v>
      </c>
      <c r="L11" s="18">
        <v>2408.4734425230099</v>
      </c>
      <c r="M11" s="10" t="s">
        <v>159</v>
      </c>
      <c r="N11" s="18">
        <v>6979.6803797420598</v>
      </c>
      <c r="O11" s="10" t="s">
        <v>159</v>
      </c>
      <c r="P11" s="18">
        <v>0</v>
      </c>
      <c r="Q11" s="10" t="s">
        <v>244</v>
      </c>
      <c r="R11" s="18">
        <v>5821.2619478823699</v>
      </c>
      <c r="S11" s="10" t="s">
        <v>159</v>
      </c>
    </row>
    <row r="12" spans="1:19" x14ac:dyDescent="0.2">
      <c r="A12" s="12" t="s">
        <v>175</v>
      </c>
      <c r="B12" s="18">
        <v>8018.3275595716595</v>
      </c>
      <c r="C12" s="10" t="s">
        <v>159</v>
      </c>
      <c r="D12" s="18">
        <v>9539.9462809227698</v>
      </c>
      <c r="E12" s="10" t="s">
        <v>159</v>
      </c>
      <c r="F12" s="18">
        <v>2487.9126628909198</v>
      </c>
      <c r="G12" s="10" t="s">
        <v>159</v>
      </c>
      <c r="H12" s="18">
        <v>3631.0417065689699</v>
      </c>
      <c r="I12" s="10" t="s">
        <v>159</v>
      </c>
      <c r="J12" s="18">
        <v>5018.06005327819</v>
      </c>
      <c r="K12" s="10" t="s">
        <v>159</v>
      </c>
      <c r="L12" s="18">
        <v>2643.6472655846201</v>
      </c>
      <c r="M12" s="10" t="s">
        <v>159</v>
      </c>
      <c r="N12" s="18">
        <v>6297.23254898087</v>
      </c>
      <c r="O12" s="10" t="s">
        <v>159</v>
      </c>
      <c r="P12" s="18">
        <v>0</v>
      </c>
      <c r="Q12" s="10" t="s">
        <v>244</v>
      </c>
      <c r="R12" s="18">
        <v>6079.7106995022596</v>
      </c>
      <c r="S12" s="10" t="s">
        <v>159</v>
      </c>
    </row>
    <row r="13" spans="1:19" x14ac:dyDescent="0.2">
      <c r="A13" s="12" t="s">
        <v>179</v>
      </c>
      <c r="B13" s="18">
        <v>8310.3802137614693</v>
      </c>
      <c r="C13" s="10" t="s">
        <v>159</v>
      </c>
      <c r="D13" s="18">
        <v>9975.9233269202505</v>
      </c>
      <c r="E13" s="10" t="s">
        <v>159</v>
      </c>
      <c r="F13" s="18">
        <v>2770.8258496214098</v>
      </c>
      <c r="G13" s="10" t="s">
        <v>159</v>
      </c>
      <c r="H13" s="18">
        <v>4286.8007164578503</v>
      </c>
      <c r="I13" s="10" t="s">
        <v>159</v>
      </c>
      <c r="J13" s="18">
        <v>5526.4827217489901</v>
      </c>
      <c r="K13" s="10" t="s">
        <v>159</v>
      </c>
      <c r="L13" s="18">
        <v>2861.8270527448199</v>
      </c>
      <c r="M13" s="10" t="s">
        <v>159</v>
      </c>
      <c r="N13" s="18">
        <v>6205.3637811647704</v>
      </c>
      <c r="O13" s="10" t="s">
        <v>159</v>
      </c>
      <c r="P13" s="18">
        <v>0</v>
      </c>
      <c r="Q13" s="10" t="s">
        <v>244</v>
      </c>
      <c r="R13" s="18">
        <v>6365.1377693432496</v>
      </c>
      <c r="S13" s="10" t="s">
        <v>159</v>
      </c>
    </row>
    <row r="14" spans="1:19" x14ac:dyDescent="0.2">
      <c r="A14" s="12" t="s">
        <v>180</v>
      </c>
      <c r="B14" s="18">
        <v>8072.5094652387397</v>
      </c>
      <c r="C14" s="10" t="s">
        <v>159</v>
      </c>
      <c r="D14" s="18">
        <v>10614.619600362499</v>
      </c>
      <c r="E14" s="10" t="s">
        <v>159</v>
      </c>
      <c r="F14" s="18">
        <v>3166.6666666666702</v>
      </c>
      <c r="G14" s="10" t="s">
        <v>159</v>
      </c>
      <c r="H14" s="18">
        <v>4940.3607140417798</v>
      </c>
      <c r="I14" s="10" t="s">
        <v>159</v>
      </c>
      <c r="J14" s="18">
        <v>5892.05790055118</v>
      </c>
      <c r="K14" s="10" t="s">
        <v>159</v>
      </c>
      <c r="L14" s="18">
        <v>2946.09570279528</v>
      </c>
      <c r="M14" s="10" t="s">
        <v>159</v>
      </c>
      <c r="N14" s="18">
        <v>6267.3847528506903</v>
      </c>
      <c r="O14" s="10" t="s">
        <v>159</v>
      </c>
      <c r="P14" s="18">
        <v>0</v>
      </c>
      <c r="Q14" s="10" t="s">
        <v>244</v>
      </c>
      <c r="R14" s="18">
        <v>6733.9170762347703</v>
      </c>
      <c r="S14" s="10" t="s">
        <v>159</v>
      </c>
    </row>
    <row r="15" spans="1:19" x14ac:dyDescent="0.2">
      <c r="A15" s="12" t="s">
        <v>181</v>
      </c>
      <c r="B15" s="18">
        <v>8440.4004633331097</v>
      </c>
      <c r="C15" s="10" t="s">
        <v>159</v>
      </c>
      <c r="D15" s="18">
        <v>11025.3579528136</v>
      </c>
      <c r="E15" s="10" t="s">
        <v>159</v>
      </c>
      <c r="F15" s="18">
        <v>3608.3771126736601</v>
      </c>
      <c r="G15" s="10" t="s">
        <v>159</v>
      </c>
      <c r="H15" s="18">
        <v>5346.2165743632104</v>
      </c>
      <c r="I15" s="10" t="s">
        <v>159</v>
      </c>
      <c r="J15" s="18">
        <v>6117.8537950052396</v>
      </c>
      <c r="K15" s="10" t="s">
        <v>159</v>
      </c>
      <c r="L15" s="18">
        <v>2571.4972801744102</v>
      </c>
      <c r="M15" s="10" t="s">
        <v>159</v>
      </c>
      <c r="N15" s="18">
        <v>6327.6154940112201</v>
      </c>
      <c r="O15" s="10" t="s">
        <v>159</v>
      </c>
      <c r="P15" s="18">
        <v>0</v>
      </c>
      <c r="Q15" s="10" t="s">
        <v>244</v>
      </c>
      <c r="R15" s="18">
        <v>6967.5056329930903</v>
      </c>
      <c r="S15" s="10" t="s">
        <v>159</v>
      </c>
    </row>
    <row r="16" spans="1:19" x14ac:dyDescent="0.2">
      <c r="A16" s="12" t="s">
        <v>182</v>
      </c>
      <c r="B16" s="18">
        <v>8228.6503115577507</v>
      </c>
      <c r="C16" s="10" t="s">
        <v>159</v>
      </c>
      <c r="D16" s="18">
        <v>11552.3159774877</v>
      </c>
      <c r="E16" s="10" t="s">
        <v>159</v>
      </c>
      <c r="F16" s="18">
        <v>4001.34956355248</v>
      </c>
      <c r="G16" s="10" t="s">
        <v>159</v>
      </c>
      <c r="H16" s="18">
        <v>5015.9040980309201</v>
      </c>
      <c r="I16" s="10" t="s">
        <v>159</v>
      </c>
      <c r="J16" s="18">
        <v>6595.9273992813096</v>
      </c>
      <c r="K16" s="10" t="s">
        <v>159</v>
      </c>
      <c r="L16" s="18">
        <v>0</v>
      </c>
      <c r="M16" s="10" t="s">
        <v>176</v>
      </c>
      <c r="N16" s="18">
        <v>6411.0839468996501</v>
      </c>
      <c r="O16" s="10" t="s">
        <v>159</v>
      </c>
      <c r="P16" s="18">
        <v>0</v>
      </c>
      <c r="Q16" s="10" t="s">
        <v>244</v>
      </c>
      <c r="R16" s="18">
        <v>7059.6636272938204</v>
      </c>
      <c r="S16" s="10" t="s">
        <v>178</v>
      </c>
    </row>
    <row r="17" spans="1:19" x14ac:dyDescent="0.2">
      <c r="A17" s="12" t="s">
        <v>183</v>
      </c>
      <c r="B17" s="18">
        <v>7900.8445095650604</v>
      </c>
      <c r="C17" s="10" t="s">
        <v>159</v>
      </c>
      <c r="D17" s="18">
        <v>10414.247435609999</v>
      </c>
      <c r="E17" s="10" t="s">
        <v>159</v>
      </c>
      <c r="F17" s="18">
        <v>4499.1494709719</v>
      </c>
      <c r="G17" s="10" t="s">
        <v>159</v>
      </c>
      <c r="H17" s="18">
        <v>5448.1374551683502</v>
      </c>
      <c r="I17" s="10" t="s">
        <v>159</v>
      </c>
      <c r="J17" s="18">
        <v>6350.2027548657097</v>
      </c>
      <c r="K17" s="10" t="s">
        <v>159</v>
      </c>
      <c r="L17" s="18">
        <v>0</v>
      </c>
      <c r="M17" s="10" t="s">
        <v>176</v>
      </c>
      <c r="N17" s="18">
        <v>6517.0781714410195</v>
      </c>
      <c r="O17" s="10" t="s">
        <v>159</v>
      </c>
      <c r="P17" s="18">
        <v>0</v>
      </c>
      <c r="Q17" s="10" t="s">
        <v>244</v>
      </c>
      <c r="R17" s="18">
        <v>6764.0215841567597</v>
      </c>
      <c r="S17" s="10" t="s">
        <v>178</v>
      </c>
    </row>
    <row r="18" spans="1:19" x14ac:dyDescent="0.2">
      <c r="A18" s="12" t="s">
        <v>185</v>
      </c>
      <c r="B18" s="18">
        <v>7646.5506177095103</v>
      </c>
      <c r="C18" s="10" t="s">
        <v>159</v>
      </c>
      <c r="D18" s="18">
        <v>10687.953005360299</v>
      </c>
      <c r="E18" s="10" t="s">
        <v>159</v>
      </c>
      <c r="F18" s="18">
        <v>4781.4128163838805</v>
      </c>
      <c r="G18" s="10" t="s">
        <v>159</v>
      </c>
      <c r="H18" s="18">
        <v>5624.6177280196298</v>
      </c>
      <c r="I18" s="10" t="s">
        <v>159</v>
      </c>
      <c r="J18" s="18">
        <v>6329.6349532174099</v>
      </c>
      <c r="K18" s="10" t="s">
        <v>159</v>
      </c>
      <c r="L18" s="18">
        <v>0</v>
      </c>
      <c r="M18" s="10" t="s">
        <v>176</v>
      </c>
      <c r="N18" s="18">
        <v>6717.9717067615002</v>
      </c>
      <c r="O18" s="10" t="s">
        <v>159</v>
      </c>
      <c r="P18" s="18">
        <v>0</v>
      </c>
      <c r="Q18" s="10" t="s">
        <v>244</v>
      </c>
      <c r="R18" s="18">
        <v>6922.6075758492598</v>
      </c>
      <c r="S18" s="10" t="s">
        <v>178</v>
      </c>
    </row>
    <row r="19" spans="1:19" x14ac:dyDescent="0.2">
      <c r="A19" s="12" t="s">
        <v>186</v>
      </c>
      <c r="B19" s="18">
        <v>7456.1403823488799</v>
      </c>
      <c r="C19" s="10" t="s">
        <v>159</v>
      </c>
      <c r="D19" s="18">
        <v>10692.448170285201</v>
      </c>
      <c r="E19" s="10" t="s">
        <v>159</v>
      </c>
      <c r="F19" s="18">
        <v>4137.0011578097701</v>
      </c>
      <c r="G19" s="10" t="s">
        <v>159</v>
      </c>
      <c r="H19" s="18">
        <v>5352.7984937681904</v>
      </c>
      <c r="I19" s="10" t="s">
        <v>159</v>
      </c>
      <c r="J19" s="18">
        <v>6119.7448083475601</v>
      </c>
      <c r="K19" s="10" t="s">
        <v>159</v>
      </c>
      <c r="L19" s="18">
        <v>0</v>
      </c>
      <c r="M19" s="10" t="s">
        <v>176</v>
      </c>
      <c r="N19" s="18">
        <v>6367.5621345588897</v>
      </c>
      <c r="O19" s="10" t="s">
        <v>159</v>
      </c>
      <c r="P19" s="18">
        <v>0</v>
      </c>
      <c r="Q19" s="10" t="s">
        <v>244</v>
      </c>
      <c r="R19" s="18">
        <v>6746.8273387679201</v>
      </c>
      <c r="S19" s="10" t="s">
        <v>178</v>
      </c>
    </row>
    <row r="20" spans="1:19" x14ac:dyDescent="0.2">
      <c r="A20" s="12" t="s">
        <v>187</v>
      </c>
      <c r="B20" s="18">
        <v>7698.47477718751</v>
      </c>
      <c r="C20" s="10" t="s">
        <v>159</v>
      </c>
      <c r="D20" s="18">
        <v>11231.063805182999</v>
      </c>
      <c r="E20" s="10" t="s">
        <v>159</v>
      </c>
      <c r="F20" s="18">
        <v>3650.6869491737202</v>
      </c>
      <c r="G20" s="10" t="s">
        <v>159</v>
      </c>
      <c r="H20" s="18">
        <v>5589.6942751967899</v>
      </c>
      <c r="I20" s="10" t="s">
        <v>159</v>
      </c>
      <c r="J20" s="18">
        <v>6238.5643283496402</v>
      </c>
      <c r="K20" s="10" t="s">
        <v>159</v>
      </c>
      <c r="L20" s="18">
        <v>0</v>
      </c>
      <c r="M20" s="10" t="s">
        <v>176</v>
      </c>
      <c r="N20" s="18">
        <v>6436.3460035041098</v>
      </c>
      <c r="O20" s="10" t="s">
        <v>159</v>
      </c>
      <c r="P20" s="18">
        <v>0</v>
      </c>
      <c r="Q20" s="10" t="s">
        <v>244</v>
      </c>
      <c r="R20" s="18">
        <v>6982.3657135946796</v>
      </c>
      <c r="S20" s="10" t="s">
        <v>178</v>
      </c>
    </row>
    <row r="21" spans="1:19" x14ac:dyDescent="0.2">
      <c r="A21" s="12" t="s">
        <v>188</v>
      </c>
      <c r="B21" s="18">
        <v>7617.4239623332596</v>
      </c>
      <c r="C21" s="10" t="s">
        <v>159</v>
      </c>
      <c r="D21" s="18">
        <v>11624.4878063207</v>
      </c>
      <c r="E21" s="10" t="s">
        <v>159</v>
      </c>
      <c r="F21" s="18">
        <v>3620.4810944372698</v>
      </c>
      <c r="G21" s="10" t="s">
        <v>159</v>
      </c>
      <c r="H21" s="18">
        <v>5781.91955268947</v>
      </c>
      <c r="I21" s="10" t="s">
        <v>159</v>
      </c>
      <c r="J21" s="18">
        <v>6181.4597719142603</v>
      </c>
      <c r="K21" s="10" t="s">
        <v>159</v>
      </c>
      <c r="L21" s="18">
        <v>0</v>
      </c>
      <c r="M21" s="10" t="s">
        <v>176</v>
      </c>
      <c r="N21" s="18">
        <v>6326.7143003425899</v>
      </c>
      <c r="O21" s="10" t="s">
        <v>159</v>
      </c>
      <c r="P21" s="18">
        <v>0</v>
      </c>
      <c r="Q21" s="10" t="s">
        <v>244</v>
      </c>
      <c r="R21" s="18">
        <v>7098.8000495121596</v>
      </c>
      <c r="S21" s="10" t="s">
        <v>178</v>
      </c>
    </row>
    <row r="22" spans="1:19" x14ac:dyDescent="0.2">
      <c r="A22" s="12" t="s">
        <v>189</v>
      </c>
      <c r="B22" s="18">
        <v>7506.0053223244204</v>
      </c>
      <c r="C22" s="10" t="s">
        <v>159</v>
      </c>
      <c r="D22" s="18">
        <v>11758.634343844</v>
      </c>
      <c r="E22" s="10" t="s">
        <v>159</v>
      </c>
      <c r="F22" s="18">
        <v>3472.4420663096598</v>
      </c>
      <c r="G22" s="10" t="s">
        <v>159</v>
      </c>
      <c r="H22" s="18">
        <v>5897.7335247839801</v>
      </c>
      <c r="I22" s="10" t="s">
        <v>159</v>
      </c>
      <c r="J22" s="18">
        <v>6045.8241358862997</v>
      </c>
      <c r="K22" s="10" t="s">
        <v>159</v>
      </c>
      <c r="L22" s="18">
        <v>0</v>
      </c>
      <c r="M22" s="10" t="s">
        <v>176</v>
      </c>
      <c r="N22" s="18">
        <v>5800.4306523741398</v>
      </c>
      <c r="O22" s="10" t="s">
        <v>159</v>
      </c>
      <c r="P22" s="18">
        <v>0</v>
      </c>
      <c r="Q22" s="10" t="s">
        <v>244</v>
      </c>
      <c r="R22" s="18">
        <v>7006.1967996162202</v>
      </c>
      <c r="S22" s="10" t="s">
        <v>178</v>
      </c>
    </row>
    <row r="23" spans="1:19" x14ac:dyDescent="0.2">
      <c r="A23" s="12" t="s">
        <v>190</v>
      </c>
      <c r="B23" s="18">
        <v>7231.7210946741598</v>
      </c>
      <c r="C23" s="10" t="s">
        <v>159</v>
      </c>
      <c r="D23" s="18">
        <v>12006.962270809699</v>
      </c>
      <c r="E23" s="10" t="s">
        <v>159</v>
      </c>
      <c r="F23" s="18">
        <v>3929.0080937078301</v>
      </c>
      <c r="G23" s="10" t="s">
        <v>159</v>
      </c>
      <c r="H23" s="18">
        <v>6014.17545056983</v>
      </c>
      <c r="I23" s="10" t="s">
        <v>159</v>
      </c>
      <c r="J23" s="18">
        <v>6058.3807489232304</v>
      </c>
      <c r="K23" s="10" t="s">
        <v>159</v>
      </c>
      <c r="L23" s="18">
        <v>0</v>
      </c>
      <c r="M23" s="10" t="s">
        <v>176</v>
      </c>
      <c r="N23" s="18">
        <v>5850.44337954814</v>
      </c>
      <c r="O23" s="10" t="s">
        <v>159</v>
      </c>
      <c r="P23" s="18">
        <v>0</v>
      </c>
      <c r="Q23" s="10" t="s">
        <v>244</v>
      </c>
      <c r="R23" s="18">
        <v>7118.7445973265503</v>
      </c>
      <c r="S23" s="10" t="s">
        <v>178</v>
      </c>
    </row>
    <row r="24" spans="1:19" x14ac:dyDescent="0.2">
      <c r="A24" s="12" t="s">
        <v>191</v>
      </c>
      <c r="B24" s="18">
        <v>6599.9227561647804</v>
      </c>
      <c r="C24" s="10" t="s">
        <v>159</v>
      </c>
      <c r="D24" s="18">
        <v>12665.3476378044</v>
      </c>
      <c r="E24" s="10" t="s">
        <v>159</v>
      </c>
      <c r="F24" s="18">
        <v>4798.3840282697201</v>
      </c>
      <c r="G24" s="10" t="s">
        <v>159</v>
      </c>
      <c r="H24" s="18">
        <v>6315.0428290241998</v>
      </c>
      <c r="I24" s="10" t="s">
        <v>159</v>
      </c>
      <c r="J24" s="18">
        <v>6048.0535875770202</v>
      </c>
      <c r="K24" s="10" t="s">
        <v>159</v>
      </c>
      <c r="L24" s="18">
        <v>0</v>
      </c>
      <c r="M24" s="10" t="s">
        <v>176</v>
      </c>
      <c r="N24" s="18">
        <v>5921.6958209610402</v>
      </c>
      <c r="O24" s="10" t="s">
        <v>159</v>
      </c>
      <c r="P24" s="18">
        <v>0</v>
      </c>
      <c r="Q24" s="10" t="s">
        <v>244</v>
      </c>
      <c r="R24" s="18">
        <v>7408.48158117001</v>
      </c>
      <c r="S24" s="10" t="s">
        <v>178</v>
      </c>
    </row>
    <row r="25" spans="1:19" x14ac:dyDescent="0.2">
      <c r="A25" s="12" t="s">
        <v>193</v>
      </c>
      <c r="B25" s="18">
        <v>6585.5627398987299</v>
      </c>
      <c r="C25" s="10" t="s">
        <v>159</v>
      </c>
      <c r="D25" s="18">
        <v>13268.6787657121</v>
      </c>
      <c r="E25" s="10" t="s">
        <v>159</v>
      </c>
      <c r="F25" s="18">
        <v>5101.46935245024</v>
      </c>
      <c r="G25" s="10" t="s">
        <v>159</v>
      </c>
      <c r="H25" s="18">
        <v>6572.74561874553</v>
      </c>
      <c r="I25" s="10" t="s">
        <v>159</v>
      </c>
      <c r="J25" s="18">
        <v>5959.5530107858904</v>
      </c>
      <c r="K25" s="10" t="s">
        <v>159</v>
      </c>
      <c r="L25" s="18">
        <v>0</v>
      </c>
      <c r="M25" s="10" t="s">
        <v>176</v>
      </c>
      <c r="N25" s="18">
        <v>5941.4008792252098</v>
      </c>
      <c r="O25" s="10" t="s">
        <v>159</v>
      </c>
      <c r="P25" s="18">
        <v>0</v>
      </c>
      <c r="Q25" s="10" t="s">
        <v>244</v>
      </c>
      <c r="R25" s="18">
        <v>7660.3694698054896</v>
      </c>
      <c r="S25" s="10" t="s">
        <v>178</v>
      </c>
    </row>
    <row r="26" spans="1:19" x14ac:dyDescent="0.2">
      <c r="A26" s="12" t="s">
        <v>194</v>
      </c>
      <c r="B26" s="18">
        <v>6486.8749705452701</v>
      </c>
      <c r="C26" s="10" t="s">
        <v>159</v>
      </c>
      <c r="D26" s="18">
        <v>13260.9223507304</v>
      </c>
      <c r="E26" s="10" t="s">
        <v>159</v>
      </c>
      <c r="F26" s="18">
        <v>5392.62138935242</v>
      </c>
      <c r="G26" s="10" t="s">
        <v>159</v>
      </c>
      <c r="H26" s="18">
        <v>6620.5206404664796</v>
      </c>
      <c r="I26" s="10" t="s">
        <v>159</v>
      </c>
      <c r="J26" s="18">
        <v>5606.8307861531302</v>
      </c>
      <c r="K26" s="10" t="s">
        <v>159</v>
      </c>
      <c r="L26" s="18">
        <v>0</v>
      </c>
      <c r="M26" s="10" t="s">
        <v>176</v>
      </c>
      <c r="N26" s="18">
        <v>5841.8488651745402</v>
      </c>
      <c r="O26" s="10" t="s">
        <v>159</v>
      </c>
      <c r="P26" s="18">
        <v>0</v>
      </c>
      <c r="Q26" s="10" t="s">
        <v>244</v>
      </c>
      <c r="R26" s="18">
        <v>7622.5044354985002</v>
      </c>
      <c r="S26" s="10" t="s">
        <v>178</v>
      </c>
    </row>
    <row r="27" spans="1:19" x14ac:dyDescent="0.2">
      <c r="A27" s="12" t="s">
        <v>196</v>
      </c>
      <c r="B27" s="18">
        <v>6121.6301266070304</v>
      </c>
      <c r="C27" s="10" t="s">
        <v>159</v>
      </c>
      <c r="D27" s="18">
        <v>13511.6588292419</v>
      </c>
      <c r="E27" s="10" t="s">
        <v>177</v>
      </c>
      <c r="F27" s="18">
        <v>6072.6024795854701</v>
      </c>
      <c r="G27" s="10" t="s">
        <v>159</v>
      </c>
      <c r="H27" s="18">
        <v>6845.6975673106699</v>
      </c>
      <c r="I27" s="10" t="s">
        <v>159</v>
      </c>
      <c r="J27" s="18">
        <v>5528.3484984309498</v>
      </c>
      <c r="K27" s="10" t="s">
        <v>159</v>
      </c>
      <c r="L27" s="18">
        <v>0</v>
      </c>
      <c r="M27" s="10" t="s">
        <v>176</v>
      </c>
      <c r="N27" s="18">
        <v>5942.3057058264903</v>
      </c>
      <c r="O27" s="10" t="s">
        <v>159</v>
      </c>
      <c r="P27" s="18">
        <v>0</v>
      </c>
      <c r="Q27" s="10" t="s">
        <v>244</v>
      </c>
      <c r="R27" s="18">
        <v>7767.60394820692</v>
      </c>
      <c r="S27" s="10" t="s">
        <v>178</v>
      </c>
    </row>
    <row r="28" spans="1:19" x14ac:dyDescent="0.2">
      <c r="A28" s="12" t="s">
        <v>197</v>
      </c>
      <c r="B28" s="18">
        <v>5899.1237863860897</v>
      </c>
      <c r="C28" s="10" t="s">
        <v>159</v>
      </c>
      <c r="D28" s="18">
        <v>13784.096541856101</v>
      </c>
      <c r="E28" s="10" t="s">
        <v>159</v>
      </c>
      <c r="F28" s="18">
        <v>6296.9630200475403</v>
      </c>
      <c r="G28" s="10" t="s">
        <v>159</v>
      </c>
      <c r="H28" s="18">
        <v>6910.9779863413496</v>
      </c>
      <c r="I28" s="10" t="s">
        <v>159</v>
      </c>
      <c r="J28" s="18">
        <v>5510.4528048317597</v>
      </c>
      <c r="K28" s="10" t="s">
        <v>159</v>
      </c>
      <c r="L28" s="18">
        <v>0</v>
      </c>
      <c r="M28" s="10" t="s">
        <v>176</v>
      </c>
      <c r="N28" s="18">
        <v>5891.2248168145497</v>
      </c>
      <c r="O28" s="10" t="s">
        <v>159</v>
      </c>
      <c r="P28" s="18">
        <v>0</v>
      </c>
      <c r="Q28" s="10" t="s">
        <v>244</v>
      </c>
      <c r="R28" s="18">
        <v>7845.1409102286798</v>
      </c>
      <c r="S28" s="10" t="s">
        <v>178</v>
      </c>
    </row>
    <row r="29" spans="1:19" x14ac:dyDescent="0.2">
      <c r="A29" s="12" t="s">
        <v>198</v>
      </c>
      <c r="B29" s="18">
        <v>4358.2636006077801</v>
      </c>
      <c r="C29" s="10" t="s">
        <v>159</v>
      </c>
      <c r="D29" s="18">
        <v>11668.493353428301</v>
      </c>
      <c r="E29" s="10" t="s">
        <v>159</v>
      </c>
      <c r="F29" s="18">
        <v>5420.2487447727099</v>
      </c>
      <c r="G29" s="10" t="s">
        <v>159</v>
      </c>
      <c r="H29" s="18">
        <v>5188.0657844485804</v>
      </c>
      <c r="I29" s="10" t="s">
        <v>159</v>
      </c>
      <c r="J29" s="18">
        <v>4083.9973888587801</v>
      </c>
      <c r="K29" s="10" t="s">
        <v>159</v>
      </c>
      <c r="L29" s="18">
        <v>0</v>
      </c>
      <c r="M29" s="10" t="s">
        <v>176</v>
      </c>
      <c r="N29" s="18">
        <v>4285.9051367555903</v>
      </c>
      <c r="O29" s="10" t="s">
        <v>159</v>
      </c>
      <c r="P29" s="18">
        <v>0</v>
      </c>
      <c r="Q29" s="10" t="s">
        <v>244</v>
      </c>
      <c r="R29" s="18">
        <v>6264.7075407146203</v>
      </c>
      <c r="S29" s="10" t="s">
        <v>178</v>
      </c>
    </row>
    <row r="30" spans="1:19" x14ac:dyDescent="0.2">
      <c r="A30" s="12" t="s">
        <v>199</v>
      </c>
      <c r="B30" s="18">
        <v>5324.2515426275004</v>
      </c>
      <c r="C30" s="10" t="s">
        <v>159</v>
      </c>
      <c r="D30" s="18">
        <v>13540.6574194969</v>
      </c>
      <c r="E30" s="10" t="s">
        <v>159</v>
      </c>
      <c r="F30" s="18">
        <v>8885.01327474137</v>
      </c>
      <c r="G30" s="10" t="s">
        <v>159</v>
      </c>
      <c r="H30" s="18">
        <v>8066.7840048007201</v>
      </c>
      <c r="I30" s="10" t="s">
        <v>159</v>
      </c>
      <c r="J30" s="18">
        <v>6094.73004135069</v>
      </c>
      <c r="K30" s="10" t="s">
        <v>159</v>
      </c>
      <c r="L30" s="18">
        <v>0</v>
      </c>
      <c r="M30" s="10" t="s">
        <v>176</v>
      </c>
      <c r="N30" s="18">
        <v>3416.2747679108802</v>
      </c>
      <c r="O30" s="10" t="s">
        <v>159</v>
      </c>
      <c r="P30" s="18">
        <v>0</v>
      </c>
      <c r="Q30" s="10" t="s">
        <v>244</v>
      </c>
      <c r="R30" s="18">
        <v>7385.9154678300902</v>
      </c>
      <c r="S30" s="10" t="s">
        <v>178</v>
      </c>
    </row>
    <row r="31" spans="1:19" x14ac:dyDescent="0.2">
      <c r="A31" s="12" t="s">
        <v>200</v>
      </c>
      <c r="B31" s="18">
        <v>4876.3849590155896</v>
      </c>
      <c r="C31" s="10" t="s">
        <v>159</v>
      </c>
      <c r="D31" s="18">
        <v>13908.073668204999</v>
      </c>
      <c r="E31" s="10" t="s">
        <v>159</v>
      </c>
      <c r="F31" s="18">
        <v>8054.6806380564603</v>
      </c>
      <c r="G31" s="10" t="s">
        <v>159</v>
      </c>
      <c r="H31" s="18">
        <v>7794.2630794086999</v>
      </c>
      <c r="I31" s="10" t="s">
        <v>159</v>
      </c>
      <c r="J31" s="18">
        <v>6559.4777729238103</v>
      </c>
      <c r="K31" s="10" t="s">
        <v>159</v>
      </c>
      <c r="L31" s="18">
        <v>0</v>
      </c>
      <c r="M31" s="10" t="s">
        <v>176</v>
      </c>
      <c r="N31" s="18">
        <v>4911.1043619865304</v>
      </c>
      <c r="O31" s="10" t="s">
        <v>159</v>
      </c>
      <c r="P31" s="18">
        <v>0</v>
      </c>
      <c r="Q31" s="10" t="s">
        <v>244</v>
      </c>
      <c r="R31" s="18">
        <v>7839.4804370035799</v>
      </c>
      <c r="S31" s="10" t="s">
        <v>178</v>
      </c>
    </row>
    <row r="32" spans="1:19" x14ac:dyDescent="0.2">
      <c r="A32" s="15" t="s">
        <v>201</v>
      </c>
      <c r="B32" s="19">
        <v>6189.5776202145698</v>
      </c>
      <c r="C32" s="14" t="s">
        <v>159</v>
      </c>
      <c r="D32" s="19">
        <v>16332.9756477471</v>
      </c>
      <c r="E32" s="14" t="s">
        <v>159</v>
      </c>
      <c r="F32" s="19">
        <v>8879.8056272185095</v>
      </c>
      <c r="G32" s="14" t="s">
        <v>159</v>
      </c>
      <c r="H32" s="19">
        <v>8782.0156045475997</v>
      </c>
      <c r="I32" s="14" t="s">
        <v>159</v>
      </c>
      <c r="J32" s="19">
        <v>7157.5836608259497</v>
      </c>
      <c r="K32" s="14" t="s">
        <v>159</v>
      </c>
      <c r="L32" s="19">
        <v>0</v>
      </c>
      <c r="M32" s="14" t="s">
        <v>176</v>
      </c>
      <c r="N32" s="19">
        <v>6532.0626774581197</v>
      </c>
      <c r="O32" s="14" t="s">
        <v>159</v>
      </c>
      <c r="P32" s="19">
        <v>0</v>
      </c>
      <c r="Q32" s="14" t="s">
        <v>244</v>
      </c>
      <c r="R32" s="19">
        <v>9280.7274614514408</v>
      </c>
      <c r="S32" s="14" t="s">
        <v>178</v>
      </c>
    </row>
    <row r="34" spans="1:2" x14ac:dyDescent="0.2">
      <c r="A34" s="16" t="s">
        <v>202</v>
      </c>
      <c r="B34" s="16" t="s">
        <v>203</v>
      </c>
    </row>
    <row r="36" spans="1:2" x14ac:dyDescent="0.2">
      <c r="B36" s="16" t="s">
        <v>245</v>
      </c>
    </row>
    <row r="37" spans="1:2" x14ac:dyDescent="0.2">
      <c r="B37" s="16" t="s">
        <v>246</v>
      </c>
    </row>
    <row r="39" spans="1:2" x14ac:dyDescent="0.2">
      <c r="B39" s="16" t="s">
        <v>208</v>
      </c>
    </row>
    <row r="40" spans="1:2" x14ac:dyDescent="0.2">
      <c r="B40" s="16" t="s">
        <v>247</v>
      </c>
    </row>
    <row r="41" spans="1:2" x14ac:dyDescent="0.2">
      <c r="B41" s="16" t="s">
        <v>209</v>
      </c>
    </row>
    <row r="44" spans="1:2" x14ac:dyDescent="0.2">
      <c r="A44" s="17" t="str">
        <f>HYPERLINK("#'GAMING_MACHINES 2'!A2", "&lt;&lt;&lt; Previous table")</f>
        <v>&lt;&lt;&lt; Previous table</v>
      </c>
    </row>
    <row r="45" spans="1:2" x14ac:dyDescent="0.2">
      <c r="A45" s="17" t="str">
        <f>HYPERLINK("#'GAMING_MACHINES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HYPERLINK("#'INDEX'!B24", "Link to index")</f>
        <v>Link to index</v>
      </c>
    </row>
    <row r="2" spans="1:19" ht="15.75" customHeight="1" x14ac:dyDescent="0.2">
      <c r="A2" s="25" t="s">
        <v>250</v>
      </c>
      <c r="B2" s="24"/>
      <c r="C2" s="24"/>
      <c r="D2" s="24"/>
      <c r="E2" s="24"/>
      <c r="F2" s="24"/>
      <c r="G2" s="24"/>
      <c r="H2" s="24"/>
      <c r="I2" s="24"/>
      <c r="J2" s="24"/>
      <c r="K2" s="24"/>
      <c r="L2" s="24"/>
      <c r="M2" s="24"/>
      <c r="N2" s="24"/>
      <c r="O2" s="24"/>
      <c r="P2" s="24"/>
      <c r="Q2" s="24"/>
      <c r="R2" s="24"/>
      <c r="S2" s="24"/>
    </row>
    <row r="3" spans="1:19" ht="15.75" customHeight="1" x14ac:dyDescent="0.2">
      <c r="A3" s="25" t="s">
        <v>42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10655.9252259971</v>
      </c>
      <c r="C7" s="10" t="s">
        <v>159</v>
      </c>
      <c r="D7" s="18">
        <v>12733.3165148635</v>
      </c>
      <c r="E7" s="10" t="s">
        <v>159</v>
      </c>
      <c r="F7" s="18">
        <v>3462.3467996228601</v>
      </c>
      <c r="G7" s="10" t="s">
        <v>159</v>
      </c>
      <c r="H7" s="18">
        <v>3188.53024023537</v>
      </c>
      <c r="I7" s="10" t="s">
        <v>159</v>
      </c>
      <c r="J7" s="18">
        <v>5745.8888718419403</v>
      </c>
      <c r="K7" s="10" t="s">
        <v>159</v>
      </c>
      <c r="L7" s="18">
        <v>1158.97843501644</v>
      </c>
      <c r="M7" s="10" t="s">
        <v>159</v>
      </c>
      <c r="N7" s="18">
        <v>10260.784384525999</v>
      </c>
      <c r="O7" s="10" t="s">
        <v>159</v>
      </c>
      <c r="P7" s="18">
        <v>0</v>
      </c>
      <c r="Q7" s="10" t="s">
        <v>244</v>
      </c>
      <c r="R7" s="18">
        <v>8177.7922004455104</v>
      </c>
      <c r="S7" s="10" t="s">
        <v>159</v>
      </c>
    </row>
    <row r="8" spans="1:19" x14ac:dyDescent="0.2">
      <c r="A8" s="12" t="s">
        <v>171</v>
      </c>
      <c r="B8" s="18">
        <v>11842.335847651701</v>
      </c>
      <c r="C8" s="10" t="s">
        <v>159</v>
      </c>
      <c r="D8" s="18">
        <v>14052.202720335599</v>
      </c>
      <c r="E8" s="10" t="s">
        <v>159</v>
      </c>
      <c r="F8" s="18">
        <v>3755.0603925778601</v>
      </c>
      <c r="G8" s="10" t="s">
        <v>159</v>
      </c>
      <c r="H8" s="18">
        <v>3983.0921550551102</v>
      </c>
      <c r="I8" s="10" t="s">
        <v>159</v>
      </c>
      <c r="J8" s="18">
        <v>6377.7839269127999</v>
      </c>
      <c r="K8" s="10" t="s">
        <v>159</v>
      </c>
      <c r="L8" s="18">
        <v>1948.9357494492299</v>
      </c>
      <c r="M8" s="10" t="s">
        <v>159</v>
      </c>
      <c r="N8" s="18">
        <v>11382.7949141553</v>
      </c>
      <c r="O8" s="10" t="s">
        <v>159</v>
      </c>
      <c r="P8" s="18">
        <v>0</v>
      </c>
      <c r="Q8" s="10" t="s">
        <v>244</v>
      </c>
      <c r="R8" s="18">
        <v>9137.2612064637706</v>
      </c>
      <c r="S8" s="10" t="s">
        <v>159</v>
      </c>
    </row>
    <row r="9" spans="1:19" x14ac:dyDescent="0.2">
      <c r="A9" s="12" t="s">
        <v>172</v>
      </c>
      <c r="B9" s="18">
        <v>12737.2420783364</v>
      </c>
      <c r="C9" s="10" t="s">
        <v>159</v>
      </c>
      <c r="D9" s="18">
        <v>15238.4755896918</v>
      </c>
      <c r="E9" s="10" t="s">
        <v>159</v>
      </c>
      <c r="F9" s="18">
        <v>3894.2487038837999</v>
      </c>
      <c r="G9" s="10" t="s">
        <v>159</v>
      </c>
      <c r="H9" s="18">
        <v>4656.5355753799804</v>
      </c>
      <c r="I9" s="10" t="s">
        <v>159</v>
      </c>
      <c r="J9" s="18">
        <v>6850.5640550299204</v>
      </c>
      <c r="K9" s="10" t="s">
        <v>159</v>
      </c>
      <c r="L9" s="18">
        <v>3194.6403513150499</v>
      </c>
      <c r="M9" s="10" t="s">
        <v>159</v>
      </c>
      <c r="N9" s="18">
        <v>11968.234038107799</v>
      </c>
      <c r="O9" s="10" t="s">
        <v>159</v>
      </c>
      <c r="P9" s="18">
        <v>0</v>
      </c>
      <c r="Q9" s="10" t="s">
        <v>244</v>
      </c>
      <c r="R9" s="18">
        <v>9889.1320279813608</v>
      </c>
      <c r="S9" s="10" t="s">
        <v>159</v>
      </c>
    </row>
    <row r="10" spans="1:19" x14ac:dyDescent="0.2">
      <c r="A10" s="12" t="s">
        <v>173</v>
      </c>
      <c r="B10" s="18">
        <v>12623.0524457016</v>
      </c>
      <c r="C10" s="10" t="s">
        <v>159</v>
      </c>
      <c r="D10" s="18">
        <v>14205.263217859399</v>
      </c>
      <c r="E10" s="10" t="s">
        <v>159</v>
      </c>
      <c r="F10" s="18">
        <v>3812.6287314584602</v>
      </c>
      <c r="G10" s="10" t="s">
        <v>159</v>
      </c>
      <c r="H10" s="18">
        <v>5113.1498994978401</v>
      </c>
      <c r="I10" s="10" t="s">
        <v>159</v>
      </c>
      <c r="J10" s="18">
        <v>7225.7775785476397</v>
      </c>
      <c r="K10" s="10" t="s">
        <v>159</v>
      </c>
      <c r="L10" s="18">
        <v>3794.6399675552502</v>
      </c>
      <c r="M10" s="10" t="s">
        <v>159</v>
      </c>
      <c r="N10" s="18">
        <v>11875.719725532101</v>
      </c>
      <c r="O10" s="10" t="s">
        <v>159</v>
      </c>
      <c r="P10" s="18">
        <v>0</v>
      </c>
      <c r="Q10" s="10" t="s">
        <v>244</v>
      </c>
      <c r="R10" s="18">
        <v>9636.2548286680103</v>
      </c>
      <c r="S10" s="10" t="s">
        <v>159</v>
      </c>
    </row>
    <row r="11" spans="1:19" x14ac:dyDescent="0.2">
      <c r="A11" s="12" t="s">
        <v>174</v>
      </c>
      <c r="B11" s="18">
        <v>13231.076228600999</v>
      </c>
      <c r="C11" s="10" t="s">
        <v>159</v>
      </c>
      <c r="D11" s="18">
        <v>15009.4705972296</v>
      </c>
      <c r="E11" s="10" t="s">
        <v>159</v>
      </c>
      <c r="F11" s="18">
        <v>4127.1806053341097</v>
      </c>
      <c r="G11" s="10" t="s">
        <v>159</v>
      </c>
      <c r="H11" s="18">
        <v>5510.8127252577096</v>
      </c>
      <c r="I11" s="10" t="s">
        <v>159</v>
      </c>
      <c r="J11" s="18">
        <v>7844.1564086451399</v>
      </c>
      <c r="K11" s="10" t="s">
        <v>159</v>
      </c>
      <c r="L11" s="18">
        <v>4180.6262925696601</v>
      </c>
      <c r="M11" s="10" t="s">
        <v>159</v>
      </c>
      <c r="N11" s="18">
        <v>12115.323671045</v>
      </c>
      <c r="O11" s="10" t="s">
        <v>159</v>
      </c>
      <c r="P11" s="18">
        <v>0</v>
      </c>
      <c r="Q11" s="10" t="s">
        <v>244</v>
      </c>
      <c r="R11" s="18">
        <v>10104.541875188101</v>
      </c>
      <c r="S11" s="10" t="s">
        <v>159</v>
      </c>
    </row>
    <row r="12" spans="1:19" x14ac:dyDescent="0.2">
      <c r="A12" s="12" t="s">
        <v>175</v>
      </c>
      <c r="B12" s="18">
        <v>13507.797965739899</v>
      </c>
      <c r="C12" s="10" t="s">
        <v>159</v>
      </c>
      <c r="D12" s="18">
        <v>16071.1402732468</v>
      </c>
      <c r="E12" s="10" t="s">
        <v>159</v>
      </c>
      <c r="F12" s="18">
        <v>4191.1759474854698</v>
      </c>
      <c r="G12" s="10" t="s">
        <v>159</v>
      </c>
      <c r="H12" s="18">
        <v>6116.9087210661901</v>
      </c>
      <c r="I12" s="10" t="s">
        <v>159</v>
      </c>
      <c r="J12" s="18">
        <v>8453.5011666763294</v>
      </c>
      <c r="K12" s="10" t="s">
        <v>159</v>
      </c>
      <c r="L12" s="18">
        <v>4453.5288551002404</v>
      </c>
      <c r="M12" s="10" t="s">
        <v>159</v>
      </c>
      <c r="N12" s="18">
        <v>10608.414832513899</v>
      </c>
      <c r="O12" s="10" t="s">
        <v>159</v>
      </c>
      <c r="P12" s="18">
        <v>0</v>
      </c>
      <c r="Q12" s="10" t="s">
        <v>244</v>
      </c>
      <c r="R12" s="18">
        <v>10241.9741783923</v>
      </c>
      <c r="S12" s="10" t="s">
        <v>159</v>
      </c>
    </row>
    <row r="13" spans="1:19" x14ac:dyDescent="0.2">
      <c r="A13" s="12" t="s">
        <v>179</v>
      </c>
      <c r="B13" s="18">
        <v>13666.883104984399</v>
      </c>
      <c r="C13" s="10" t="s">
        <v>159</v>
      </c>
      <c r="D13" s="18">
        <v>16405.961516362</v>
      </c>
      <c r="E13" s="10" t="s">
        <v>159</v>
      </c>
      <c r="F13" s="18">
        <v>4556.7774297904098</v>
      </c>
      <c r="G13" s="10" t="s">
        <v>159</v>
      </c>
      <c r="H13" s="18">
        <v>7049.8825299444397</v>
      </c>
      <c r="I13" s="10" t="s">
        <v>159</v>
      </c>
      <c r="J13" s="18">
        <v>9088.6086312618008</v>
      </c>
      <c r="K13" s="10" t="s">
        <v>159</v>
      </c>
      <c r="L13" s="18">
        <v>4706.4339766041203</v>
      </c>
      <c r="M13" s="10" t="s">
        <v>159</v>
      </c>
      <c r="N13" s="18">
        <v>10205.066343492501</v>
      </c>
      <c r="O13" s="10" t="s">
        <v>159</v>
      </c>
      <c r="P13" s="18">
        <v>0</v>
      </c>
      <c r="Q13" s="10" t="s">
        <v>244</v>
      </c>
      <c r="R13" s="18">
        <v>10467.823565603299</v>
      </c>
      <c r="S13" s="10" t="s">
        <v>159</v>
      </c>
    </row>
    <row r="14" spans="1:19" x14ac:dyDescent="0.2">
      <c r="A14" s="12" t="s">
        <v>180</v>
      </c>
      <c r="B14" s="18">
        <v>12967.3318304691</v>
      </c>
      <c r="C14" s="10" t="s">
        <v>159</v>
      </c>
      <c r="D14" s="18">
        <v>17050.8681599956</v>
      </c>
      <c r="E14" s="10" t="s">
        <v>159</v>
      </c>
      <c r="F14" s="18">
        <v>5086.7970660146702</v>
      </c>
      <c r="G14" s="10" t="s">
        <v>159</v>
      </c>
      <c r="H14" s="18">
        <v>7935.9828584974302</v>
      </c>
      <c r="I14" s="10" t="s">
        <v>159</v>
      </c>
      <c r="J14" s="18">
        <v>9464.7482656775701</v>
      </c>
      <c r="K14" s="10" t="s">
        <v>159</v>
      </c>
      <c r="L14" s="18">
        <v>4732.4813612139296</v>
      </c>
      <c r="M14" s="10" t="s">
        <v>159</v>
      </c>
      <c r="N14" s="18">
        <v>10067.657170227199</v>
      </c>
      <c r="O14" s="10" t="s">
        <v>159</v>
      </c>
      <c r="P14" s="18">
        <v>0</v>
      </c>
      <c r="Q14" s="10" t="s">
        <v>244</v>
      </c>
      <c r="R14" s="18">
        <v>10817.0746187928</v>
      </c>
      <c r="S14" s="10" t="s">
        <v>159</v>
      </c>
    </row>
    <row r="15" spans="1:19" x14ac:dyDescent="0.2">
      <c r="A15" s="12" t="s">
        <v>181</v>
      </c>
      <c r="B15" s="18">
        <v>13140.623470165499</v>
      </c>
      <c r="C15" s="10" t="s">
        <v>159</v>
      </c>
      <c r="D15" s="18">
        <v>17165.071504735799</v>
      </c>
      <c r="E15" s="10" t="s">
        <v>159</v>
      </c>
      <c r="F15" s="18">
        <v>5617.7814289729704</v>
      </c>
      <c r="G15" s="10" t="s">
        <v>159</v>
      </c>
      <c r="H15" s="18">
        <v>8323.3750932621606</v>
      </c>
      <c r="I15" s="10" t="s">
        <v>159</v>
      </c>
      <c r="J15" s="18">
        <v>9524.7155054939394</v>
      </c>
      <c r="K15" s="10" t="s">
        <v>159</v>
      </c>
      <c r="L15" s="18">
        <v>4003.49221107723</v>
      </c>
      <c r="M15" s="10" t="s">
        <v>159</v>
      </c>
      <c r="N15" s="18">
        <v>9851.2876293018307</v>
      </c>
      <c r="O15" s="10" t="s">
        <v>159</v>
      </c>
      <c r="P15" s="18">
        <v>0</v>
      </c>
      <c r="Q15" s="10" t="s">
        <v>244</v>
      </c>
      <c r="R15" s="18">
        <v>10847.514694020099</v>
      </c>
      <c r="S15" s="10" t="s">
        <v>159</v>
      </c>
    </row>
    <row r="16" spans="1:19" x14ac:dyDescent="0.2">
      <c r="A16" s="12" t="s">
        <v>182</v>
      </c>
      <c r="B16" s="18">
        <v>12442.401046475101</v>
      </c>
      <c r="C16" s="10" t="s">
        <v>159</v>
      </c>
      <c r="D16" s="18">
        <v>17468.058911874399</v>
      </c>
      <c r="E16" s="10" t="s">
        <v>159</v>
      </c>
      <c r="F16" s="18">
        <v>6050.3720673279104</v>
      </c>
      <c r="G16" s="10" t="s">
        <v>159</v>
      </c>
      <c r="H16" s="18">
        <v>7584.4625832136098</v>
      </c>
      <c r="I16" s="10" t="s">
        <v>159</v>
      </c>
      <c r="J16" s="18">
        <v>9973.5887257257</v>
      </c>
      <c r="K16" s="10" t="s">
        <v>159</v>
      </c>
      <c r="L16" s="18">
        <v>0</v>
      </c>
      <c r="M16" s="10" t="s">
        <v>176</v>
      </c>
      <c r="N16" s="18">
        <v>9694.0901107320406</v>
      </c>
      <c r="O16" s="10" t="s">
        <v>159</v>
      </c>
      <c r="P16" s="18">
        <v>0</v>
      </c>
      <c r="Q16" s="10" t="s">
        <v>244</v>
      </c>
      <c r="R16" s="18">
        <v>10674.796324814801</v>
      </c>
      <c r="S16" s="10" t="s">
        <v>178</v>
      </c>
    </row>
    <row r="17" spans="1:19" x14ac:dyDescent="0.2">
      <c r="A17" s="12" t="s">
        <v>183</v>
      </c>
      <c r="B17" s="18">
        <v>11560.923926022801</v>
      </c>
      <c r="C17" s="10" t="s">
        <v>159</v>
      </c>
      <c r="D17" s="18">
        <v>15238.6649558926</v>
      </c>
      <c r="E17" s="10" t="s">
        <v>159</v>
      </c>
      <c r="F17" s="18">
        <v>6583.3879786827101</v>
      </c>
      <c r="G17" s="10" t="s">
        <v>159</v>
      </c>
      <c r="H17" s="18">
        <v>7971.9962317274003</v>
      </c>
      <c r="I17" s="10" t="s">
        <v>159</v>
      </c>
      <c r="J17" s="18">
        <v>9291.9447883001594</v>
      </c>
      <c r="K17" s="10" t="s">
        <v>159</v>
      </c>
      <c r="L17" s="18">
        <v>0</v>
      </c>
      <c r="M17" s="10" t="s">
        <v>176</v>
      </c>
      <c r="N17" s="18">
        <v>9536.1255203491091</v>
      </c>
      <c r="O17" s="10" t="s">
        <v>159</v>
      </c>
      <c r="P17" s="18">
        <v>0</v>
      </c>
      <c r="Q17" s="10" t="s">
        <v>244</v>
      </c>
      <c r="R17" s="18">
        <v>9897.4658814944105</v>
      </c>
      <c r="S17" s="10" t="s">
        <v>178</v>
      </c>
    </row>
    <row r="18" spans="1:19" x14ac:dyDescent="0.2">
      <c r="A18" s="12" t="s">
        <v>185</v>
      </c>
      <c r="B18" s="18">
        <v>10850.5048722141</v>
      </c>
      <c r="C18" s="10" t="s">
        <v>159</v>
      </c>
      <c r="D18" s="18">
        <v>15166.274567001499</v>
      </c>
      <c r="E18" s="10" t="s">
        <v>159</v>
      </c>
      <c r="F18" s="18">
        <v>6784.8557675252896</v>
      </c>
      <c r="G18" s="10" t="s">
        <v>159</v>
      </c>
      <c r="H18" s="18">
        <v>7981.3690006671704</v>
      </c>
      <c r="I18" s="10" t="s">
        <v>159</v>
      </c>
      <c r="J18" s="18">
        <v>8981.7930113689908</v>
      </c>
      <c r="K18" s="10" t="s">
        <v>159</v>
      </c>
      <c r="L18" s="18">
        <v>0</v>
      </c>
      <c r="M18" s="10" t="s">
        <v>176</v>
      </c>
      <c r="N18" s="18">
        <v>9532.8453808689192</v>
      </c>
      <c r="O18" s="10" t="s">
        <v>159</v>
      </c>
      <c r="P18" s="18">
        <v>0</v>
      </c>
      <c r="Q18" s="10" t="s">
        <v>244</v>
      </c>
      <c r="R18" s="18">
        <v>9823.2250050387993</v>
      </c>
      <c r="S18" s="10" t="s">
        <v>178</v>
      </c>
    </row>
    <row r="19" spans="1:19" x14ac:dyDescent="0.2">
      <c r="A19" s="12" t="s">
        <v>186</v>
      </c>
      <c r="B19" s="18">
        <v>10334.7768590785</v>
      </c>
      <c r="C19" s="10" t="s">
        <v>159</v>
      </c>
      <c r="D19" s="18">
        <v>14820.5452486865</v>
      </c>
      <c r="E19" s="10" t="s">
        <v>159</v>
      </c>
      <c r="F19" s="18">
        <v>5734.1978073439304</v>
      </c>
      <c r="G19" s="10" t="s">
        <v>159</v>
      </c>
      <c r="H19" s="18">
        <v>7419.3852540204598</v>
      </c>
      <c r="I19" s="10" t="s">
        <v>159</v>
      </c>
      <c r="J19" s="18">
        <v>8482.4310951146599</v>
      </c>
      <c r="K19" s="10" t="s">
        <v>159</v>
      </c>
      <c r="L19" s="18">
        <v>0</v>
      </c>
      <c r="M19" s="10" t="s">
        <v>176</v>
      </c>
      <c r="N19" s="18">
        <v>8825.9247308126396</v>
      </c>
      <c r="O19" s="10" t="s">
        <v>159</v>
      </c>
      <c r="P19" s="18">
        <v>0</v>
      </c>
      <c r="Q19" s="10" t="s">
        <v>244</v>
      </c>
      <c r="R19" s="18">
        <v>9351.61510879858</v>
      </c>
      <c r="S19" s="10" t="s">
        <v>178</v>
      </c>
    </row>
    <row r="20" spans="1:19" x14ac:dyDescent="0.2">
      <c r="A20" s="12" t="s">
        <v>187</v>
      </c>
      <c r="B20" s="18">
        <v>10353.9363942931</v>
      </c>
      <c r="C20" s="10" t="s">
        <v>159</v>
      </c>
      <c r="D20" s="18">
        <v>15105.033613112</v>
      </c>
      <c r="E20" s="10" t="s">
        <v>159</v>
      </c>
      <c r="F20" s="18">
        <v>4909.9310657259703</v>
      </c>
      <c r="G20" s="10" t="s">
        <v>159</v>
      </c>
      <c r="H20" s="18">
        <v>7517.7669166925098</v>
      </c>
      <c r="I20" s="10" t="s">
        <v>159</v>
      </c>
      <c r="J20" s="18">
        <v>8390.4539687322704</v>
      </c>
      <c r="K20" s="10" t="s">
        <v>159</v>
      </c>
      <c r="L20" s="18">
        <v>0</v>
      </c>
      <c r="M20" s="10" t="s">
        <v>176</v>
      </c>
      <c r="N20" s="18">
        <v>8656.4571633617106</v>
      </c>
      <c r="O20" s="10" t="s">
        <v>159</v>
      </c>
      <c r="P20" s="18">
        <v>0</v>
      </c>
      <c r="Q20" s="10" t="s">
        <v>244</v>
      </c>
      <c r="R20" s="18">
        <v>9390.8173466360404</v>
      </c>
      <c r="S20" s="10" t="s">
        <v>178</v>
      </c>
    </row>
    <row r="21" spans="1:19" x14ac:dyDescent="0.2">
      <c r="A21" s="12" t="s">
        <v>188</v>
      </c>
      <c r="B21" s="18">
        <v>10009.295086505899</v>
      </c>
      <c r="C21" s="10" t="s">
        <v>159</v>
      </c>
      <c r="D21" s="18">
        <v>15274.5769775054</v>
      </c>
      <c r="E21" s="10" t="s">
        <v>159</v>
      </c>
      <c r="F21" s="18">
        <v>4757.3121580905799</v>
      </c>
      <c r="G21" s="10" t="s">
        <v>159</v>
      </c>
      <c r="H21" s="18">
        <v>7597.44229223397</v>
      </c>
      <c r="I21" s="10" t="s">
        <v>159</v>
      </c>
      <c r="J21" s="18">
        <v>8122.4381402953404</v>
      </c>
      <c r="K21" s="10" t="s">
        <v>159</v>
      </c>
      <c r="L21" s="18">
        <v>0</v>
      </c>
      <c r="M21" s="10" t="s">
        <v>176</v>
      </c>
      <c r="N21" s="18">
        <v>8313.3025906501698</v>
      </c>
      <c r="O21" s="10" t="s">
        <v>159</v>
      </c>
      <c r="P21" s="18">
        <v>0</v>
      </c>
      <c r="Q21" s="10" t="s">
        <v>244</v>
      </c>
      <c r="R21" s="18">
        <v>9327.8232650589707</v>
      </c>
      <c r="S21" s="10" t="s">
        <v>178</v>
      </c>
    </row>
    <row r="22" spans="1:19" x14ac:dyDescent="0.2">
      <c r="A22" s="12" t="s">
        <v>189</v>
      </c>
      <c r="B22" s="18">
        <v>9641.1446662114195</v>
      </c>
      <c r="C22" s="10" t="s">
        <v>159</v>
      </c>
      <c r="D22" s="18">
        <v>15103.465814087</v>
      </c>
      <c r="E22" s="10" t="s">
        <v>159</v>
      </c>
      <c r="F22" s="18">
        <v>4460.20417901358</v>
      </c>
      <c r="G22" s="10" t="s">
        <v>159</v>
      </c>
      <c r="H22" s="18">
        <v>7575.3879291946696</v>
      </c>
      <c r="I22" s="10" t="s">
        <v>159</v>
      </c>
      <c r="J22" s="18">
        <v>7765.6040220475097</v>
      </c>
      <c r="K22" s="10" t="s">
        <v>159</v>
      </c>
      <c r="L22" s="18">
        <v>0</v>
      </c>
      <c r="M22" s="10" t="s">
        <v>176</v>
      </c>
      <c r="N22" s="18">
        <v>7450.4065270964102</v>
      </c>
      <c r="O22" s="10" t="s">
        <v>159</v>
      </c>
      <c r="P22" s="18">
        <v>0</v>
      </c>
      <c r="Q22" s="10" t="s">
        <v>244</v>
      </c>
      <c r="R22" s="18">
        <v>8999.1618716478206</v>
      </c>
      <c r="S22" s="10" t="s">
        <v>178</v>
      </c>
    </row>
    <row r="23" spans="1:19" x14ac:dyDescent="0.2">
      <c r="A23" s="12" t="s">
        <v>190</v>
      </c>
      <c r="B23" s="18">
        <v>9049.9823984779505</v>
      </c>
      <c r="C23" s="10" t="s">
        <v>159</v>
      </c>
      <c r="D23" s="18">
        <v>15025.855641756199</v>
      </c>
      <c r="E23" s="10" t="s">
        <v>159</v>
      </c>
      <c r="F23" s="18">
        <v>4916.8729858400902</v>
      </c>
      <c r="G23" s="10" t="s">
        <v>159</v>
      </c>
      <c r="H23" s="18">
        <v>7526.3109924273904</v>
      </c>
      <c r="I23" s="10" t="s">
        <v>159</v>
      </c>
      <c r="J23" s="18">
        <v>7581.6307657953503</v>
      </c>
      <c r="K23" s="10" t="s">
        <v>159</v>
      </c>
      <c r="L23" s="18">
        <v>0</v>
      </c>
      <c r="M23" s="10" t="s">
        <v>176</v>
      </c>
      <c r="N23" s="18">
        <v>7321.4120006916701</v>
      </c>
      <c r="O23" s="10" t="s">
        <v>159</v>
      </c>
      <c r="P23" s="18">
        <v>0</v>
      </c>
      <c r="Q23" s="10" t="s">
        <v>244</v>
      </c>
      <c r="R23" s="18">
        <v>8908.6003817972305</v>
      </c>
      <c r="S23" s="10" t="s">
        <v>178</v>
      </c>
    </row>
    <row r="24" spans="1:19" x14ac:dyDescent="0.2">
      <c r="A24" s="12" t="s">
        <v>191</v>
      </c>
      <c r="B24" s="18">
        <v>8120.1296831465497</v>
      </c>
      <c r="C24" s="10" t="s">
        <v>159</v>
      </c>
      <c r="D24" s="18">
        <v>15582.6468128043</v>
      </c>
      <c r="E24" s="10" t="s">
        <v>159</v>
      </c>
      <c r="F24" s="18">
        <v>5903.6297875902701</v>
      </c>
      <c r="G24" s="10" t="s">
        <v>159</v>
      </c>
      <c r="H24" s="18">
        <v>7769.6313458219101</v>
      </c>
      <c r="I24" s="10" t="s">
        <v>159</v>
      </c>
      <c r="J24" s="18">
        <v>7441.1445824683497</v>
      </c>
      <c r="K24" s="10" t="s">
        <v>159</v>
      </c>
      <c r="L24" s="18">
        <v>0</v>
      </c>
      <c r="M24" s="10" t="s">
        <v>176</v>
      </c>
      <c r="N24" s="18">
        <v>7285.6819370250996</v>
      </c>
      <c r="O24" s="10" t="s">
        <v>159</v>
      </c>
      <c r="P24" s="18">
        <v>0</v>
      </c>
      <c r="Q24" s="10" t="s">
        <v>244</v>
      </c>
      <c r="R24" s="18">
        <v>9114.9295858215191</v>
      </c>
      <c r="S24" s="10" t="s">
        <v>178</v>
      </c>
    </row>
    <row r="25" spans="1:19" x14ac:dyDescent="0.2">
      <c r="A25" s="12" t="s">
        <v>193</v>
      </c>
      <c r="B25" s="18">
        <v>7990.23955699624</v>
      </c>
      <c r="C25" s="10" t="s">
        <v>159</v>
      </c>
      <c r="D25" s="18">
        <v>16098.8401644928</v>
      </c>
      <c r="E25" s="10" t="s">
        <v>159</v>
      </c>
      <c r="F25" s="18">
        <v>6189.59439438561</v>
      </c>
      <c r="G25" s="10" t="s">
        <v>159</v>
      </c>
      <c r="H25" s="18">
        <v>7974.6885900568996</v>
      </c>
      <c r="I25" s="10" t="s">
        <v>159</v>
      </c>
      <c r="J25" s="18">
        <v>7230.7042069923</v>
      </c>
      <c r="K25" s="10" t="s">
        <v>159</v>
      </c>
      <c r="L25" s="18">
        <v>0</v>
      </c>
      <c r="M25" s="10" t="s">
        <v>176</v>
      </c>
      <c r="N25" s="18">
        <v>7208.6802911375098</v>
      </c>
      <c r="O25" s="10" t="s">
        <v>159</v>
      </c>
      <c r="P25" s="18">
        <v>0</v>
      </c>
      <c r="Q25" s="10" t="s">
        <v>244</v>
      </c>
      <c r="R25" s="18">
        <v>9294.2986918969691</v>
      </c>
      <c r="S25" s="10" t="s">
        <v>178</v>
      </c>
    </row>
    <row r="26" spans="1:19" x14ac:dyDescent="0.2">
      <c r="A26" s="12" t="s">
        <v>194</v>
      </c>
      <c r="B26" s="18">
        <v>7734.8037307590603</v>
      </c>
      <c r="C26" s="10" t="s">
        <v>159</v>
      </c>
      <c r="D26" s="18">
        <v>15812.025380090599</v>
      </c>
      <c r="E26" s="10" t="s">
        <v>159</v>
      </c>
      <c r="F26" s="18">
        <v>6430.0403862151297</v>
      </c>
      <c r="G26" s="10" t="s">
        <v>159</v>
      </c>
      <c r="H26" s="18">
        <v>7894.1598199391601</v>
      </c>
      <c r="I26" s="10" t="s">
        <v>159</v>
      </c>
      <c r="J26" s="18">
        <v>6685.4588502769702</v>
      </c>
      <c r="K26" s="10" t="s">
        <v>159</v>
      </c>
      <c r="L26" s="18">
        <v>0</v>
      </c>
      <c r="M26" s="10" t="s">
        <v>176</v>
      </c>
      <c r="N26" s="18">
        <v>6965.6891187289903</v>
      </c>
      <c r="O26" s="10" t="s">
        <v>159</v>
      </c>
      <c r="P26" s="18">
        <v>0</v>
      </c>
      <c r="Q26" s="10" t="s">
        <v>244</v>
      </c>
      <c r="R26" s="18">
        <v>9088.9027479537508</v>
      </c>
      <c r="S26" s="10" t="s">
        <v>178</v>
      </c>
    </row>
    <row r="27" spans="1:19" x14ac:dyDescent="0.2">
      <c r="A27" s="12" t="s">
        <v>196</v>
      </c>
      <c r="B27" s="18">
        <v>7162.7978507227399</v>
      </c>
      <c r="C27" s="10" t="s">
        <v>159</v>
      </c>
      <c r="D27" s="18">
        <v>15809.7236879999</v>
      </c>
      <c r="E27" s="10" t="s">
        <v>177</v>
      </c>
      <c r="F27" s="18">
        <v>7105.4315745105196</v>
      </c>
      <c r="G27" s="10" t="s">
        <v>159</v>
      </c>
      <c r="H27" s="18">
        <v>8010.01478490313</v>
      </c>
      <c r="I27" s="10" t="s">
        <v>159</v>
      </c>
      <c r="J27" s="18">
        <v>6468.6107986983698</v>
      </c>
      <c r="K27" s="10" t="s">
        <v>159</v>
      </c>
      <c r="L27" s="18">
        <v>0</v>
      </c>
      <c r="M27" s="10" t="s">
        <v>176</v>
      </c>
      <c r="N27" s="18">
        <v>6952.9739069065099</v>
      </c>
      <c r="O27" s="10" t="s">
        <v>159</v>
      </c>
      <c r="P27" s="18">
        <v>0</v>
      </c>
      <c r="Q27" s="10" t="s">
        <v>244</v>
      </c>
      <c r="R27" s="18">
        <v>9088.7191344112998</v>
      </c>
      <c r="S27" s="10" t="s">
        <v>178</v>
      </c>
    </row>
    <row r="28" spans="1:19" x14ac:dyDescent="0.2">
      <c r="A28" s="12" t="s">
        <v>197</v>
      </c>
      <c r="B28" s="18">
        <v>6793.5571036908996</v>
      </c>
      <c r="C28" s="10" t="s">
        <v>159</v>
      </c>
      <c r="D28" s="18">
        <v>15874.060347062999</v>
      </c>
      <c r="E28" s="10" t="s">
        <v>159</v>
      </c>
      <c r="F28" s="18">
        <v>7251.7172728680698</v>
      </c>
      <c r="G28" s="10" t="s">
        <v>159</v>
      </c>
      <c r="H28" s="18">
        <v>7958.8300386087003</v>
      </c>
      <c r="I28" s="10" t="s">
        <v>159</v>
      </c>
      <c r="J28" s="18">
        <v>6345.9552897010799</v>
      </c>
      <c r="K28" s="10" t="s">
        <v>159</v>
      </c>
      <c r="L28" s="18">
        <v>0</v>
      </c>
      <c r="M28" s="10" t="s">
        <v>176</v>
      </c>
      <c r="N28" s="18">
        <v>6784.4604814148297</v>
      </c>
      <c r="O28" s="10" t="s">
        <v>159</v>
      </c>
      <c r="P28" s="18">
        <v>0</v>
      </c>
      <c r="Q28" s="10" t="s">
        <v>244</v>
      </c>
      <c r="R28" s="18">
        <v>9034.6320385981508</v>
      </c>
      <c r="S28" s="10" t="s">
        <v>178</v>
      </c>
    </row>
    <row r="29" spans="1:19" x14ac:dyDescent="0.2">
      <c r="A29" s="12" t="s">
        <v>198</v>
      </c>
      <c r="B29" s="18">
        <v>4949.6615135683896</v>
      </c>
      <c r="C29" s="10" t="s">
        <v>159</v>
      </c>
      <c r="D29" s="18">
        <v>13251.8584843602</v>
      </c>
      <c r="E29" s="10" t="s">
        <v>159</v>
      </c>
      <c r="F29" s="18">
        <v>6155.7535441930304</v>
      </c>
      <c r="G29" s="10" t="s">
        <v>159</v>
      </c>
      <c r="H29" s="18">
        <v>5892.0643394688304</v>
      </c>
      <c r="I29" s="10" t="s">
        <v>159</v>
      </c>
      <c r="J29" s="18">
        <v>4638.1785384273398</v>
      </c>
      <c r="K29" s="10" t="s">
        <v>159</v>
      </c>
      <c r="L29" s="18">
        <v>0</v>
      </c>
      <c r="M29" s="10" t="s">
        <v>176</v>
      </c>
      <c r="N29" s="18">
        <v>4867.4843126161104</v>
      </c>
      <c r="O29" s="10" t="s">
        <v>159</v>
      </c>
      <c r="P29" s="18">
        <v>0</v>
      </c>
      <c r="Q29" s="10" t="s">
        <v>244</v>
      </c>
      <c r="R29" s="18">
        <v>7114.8018223846302</v>
      </c>
      <c r="S29" s="10" t="s">
        <v>178</v>
      </c>
    </row>
    <row r="30" spans="1:19" x14ac:dyDescent="0.2">
      <c r="A30" s="12" t="s">
        <v>199</v>
      </c>
      <c r="B30" s="18">
        <v>5954.0991719255599</v>
      </c>
      <c r="C30" s="10" t="s">
        <v>159</v>
      </c>
      <c r="D30" s="18">
        <v>15142.488382314001</v>
      </c>
      <c r="E30" s="10" t="s">
        <v>159</v>
      </c>
      <c r="F30" s="18">
        <v>9936.0914408597091</v>
      </c>
      <c r="G30" s="10" t="s">
        <v>159</v>
      </c>
      <c r="H30" s="18">
        <v>9021.0673891984297</v>
      </c>
      <c r="I30" s="10" t="s">
        <v>159</v>
      </c>
      <c r="J30" s="18">
        <v>6815.7236377317504</v>
      </c>
      <c r="K30" s="10" t="s">
        <v>159</v>
      </c>
      <c r="L30" s="18">
        <v>0</v>
      </c>
      <c r="M30" s="10" t="s">
        <v>176</v>
      </c>
      <c r="N30" s="18">
        <v>3820.4128042850198</v>
      </c>
      <c r="O30" s="10" t="s">
        <v>159</v>
      </c>
      <c r="P30" s="18">
        <v>0</v>
      </c>
      <c r="Q30" s="10" t="s">
        <v>244</v>
      </c>
      <c r="R30" s="18">
        <v>8259.6535529606299</v>
      </c>
      <c r="S30" s="10" t="s">
        <v>178</v>
      </c>
    </row>
    <row r="31" spans="1:19" x14ac:dyDescent="0.2">
      <c r="A31" s="12" t="s">
        <v>200</v>
      </c>
      <c r="B31" s="18">
        <v>5217.8907460476303</v>
      </c>
      <c r="C31" s="10" t="s">
        <v>159</v>
      </c>
      <c r="D31" s="18">
        <v>14882.0918566949</v>
      </c>
      <c r="E31" s="10" t="s">
        <v>159</v>
      </c>
      <c r="F31" s="18">
        <v>8618.7706501679095</v>
      </c>
      <c r="G31" s="10" t="s">
        <v>159</v>
      </c>
      <c r="H31" s="18">
        <v>8340.1153797581701</v>
      </c>
      <c r="I31" s="10" t="s">
        <v>159</v>
      </c>
      <c r="J31" s="18">
        <v>7018.8548807995803</v>
      </c>
      <c r="K31" s="10" t="s">
        <v>159</v>
      </c>
      <c r="L31" s="18">
        <v>0</v>
      </c>
      <c r="M31" s="10" t="s">
        <v>176</v>
      </c>
      <c r="N31" s="18">
        <v>5255.0416381517098</v>
      </c>
      <c r="O31" s="10" t="s">
        <v>159</v>
      </c>
      <c r="P31" s="18">
        <v>0</v>
      </c>
      <c r="Q31" s="10" t="s">
        <v>244</v>
      </c>
      <c r="R31" s="18">
        <v>8388.4994252627894</v>
      </c>
      <c r="S31" s="10" t="s">
        <v>178</v>
      </c>
    </row>
    <row r="32" spans="1:19" x14ac:dyDescent="0.2">
      <c r="A32" s="15" t="s">
        <v>201</v>
      </c>
      <c r="B32" s="19">
        <v>6189.5776202145698</v>
      </c>
      <c r="C32" s="14" t="s">
        <v>159</v>
      </c>
      <c r="D32" s="19">
        <v>16332.9756477471</v>
      </c>
      <c r="E32" s="14" t="s">
        <v>159</v>
      </c>
      <c r="F32" s="19">
        <v>8879.8056272185095</v>
      </c>
      <c r="G32" s="14" t="s">
        <v>159</v>
      </c>
      <c r="H32" s="19">
        <v>8782.0156045475997</v>
      </c>
      <c r="I32" s="14" t="s">
        <v>159</v>
      </c>
      <c r="J32" s="19">
        <v>7157.5836608259497</v>
      </c>
      <c r="K32" s="14" t="s">
        <v>159</v>
      </c>
      <c r="L32" s="19">
        <v>0</v>
      </c>
      <c r="M32" s="14" t="s">
        <v>176</v>
      </c>
      <c r="N32" s="19">
        <v>6532.0626774581197</v>
      </c>
      <c r="O32" s="14" t="s">
        <v>159</v>
      </c>
      <c r="P32" s="19">
        <v>0</v>
      </c>
      <c r="Q32" s="14" t="s">
        <v>244</v>
      </c>
      <c r="R32" s="19">
        <v>9280.7274614514408</v>
      </c>
      <c r="S32" s="14" t="s">
        <v>178</v>
      </c>
    </row>
    <row r="34" spans="1:2" x14ac:dyDescent="0.2">
      <c r="A34" s="16" t="s">
        <v>202</v>
      </c>
      <c r="B34" s="16" t="s">
        <v>203</v>
      </c>
    </row>
    <row r="36" spans="1:2" x14ac:dyDescent="0.2">
      <c r="B36" s="16" t="s">
        <v>245</v>
      </c>
    </row>
    <row r="37" spans="1:2" x14ac:dyDescent="0.2">
      <c r="B37" s="16" t="s">
        <v>246</v>
      </c>
    </row>
    <row r="39" spans="1:2" x14ac:dyDescent="0.2">
      <c r="B39" s="16" t="s">
        <v>208</v>
      </c>
    </row>
    <row r="40" spans="1:2" x14ac:dyDescent="0.2">
      <c r="B40" s="16" t="s">
        <v>247</v>
      </c>
    </row>
    <row r="41" spans="1:2" x14ac:dyDescent="0.2">
      <c r="B41" s="16" t="s">
        <v>209</v>
      </c>
    </row>
    <row r="44" spans="1:2" x14ac:dyDescent="0.2">
      <c r="A44" s="17" t="str">
        <f>HYPERLINK("#'GAMING_MACHINES 3'!A2", "&lt;&lt;&lt; Previous table")</f>
        <v>&lt;&lt;&lt; Previous table</v>
      </c>
    </row>
    <row r="45" spans="1:2" x14ac:dyDescent="0.2">
      <c r="A45" s="17" t="str">
        <f>HYPERLINK("#'GAMING_MACHINES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HYPERLINK("#'INDEX'!B25", "Link to index")</f>
        <v>Link to index</v>
      </c>
    </row>
    <row r="2" spans="1:19" ht="15.75" customHeight="1" x14ac:dyDescent="0.2">
      <c r="A2" s="25" t="s">
        <v>251</v>
      </c>
      <c r="B2" s="24"/>
      <c r="C2" s="24"/>
      <c r="D2" s="24"/>
      <c r="E2" s="24"/>
      <c r="F2" s="24"/>
      <c r="G2" s="24"/>
      <c r="H2" s="24"/>
      <c r="I2" s="24"/>
      <c r="J2" s="24"/>
      <c r="K2" s="24"/>
      <c r="L2" s="24"/>
      <c r="M2" s="24"/>
      <c r="N2" s="24"/>
      <c r="O2" s="24"/>
      <c r="P2" s="24"/>
      <c r="Q2" s="24"/>
      <c r="R2" s="24"/>
      <c r="S2" s="24"/>
    </row>
    <row r="3" spans="1:19" ht="15.75" customHeight="1" x14ac:dyDescent="0.2">
      <c r="A3" s="25" t="s">
        <v>43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127.163</v>
      </c>
      <c r="C7" s="10" t="s">
        <v>159</v>
      </c>
      <c r="D7" s="9">
        <v>2989.0839999999998</v>
      </c>
      <c r="E7" s="10" t="s">
        <v>159</v>
      </c>
      <c r="F7" s="9">
        <v>19.731000000000002</v>
      </c>
      <c r="G7" s="10" t="s">
        <v>159</v>
      </c>
      <c r="H7" s="9">
        <v>602.29499999999996</v>
      </c>
      <c r="I7" s="10" t="s">
        <v>159</v>
      </c>
      <c r="J7" s="9">
        <v>394.62900000000002</v>
      </c>
      <c r="K7" s="10" t="s">
        <v>159</v>
      </c>
      <c r="L7" s="9">
        <v>23.666</v>
      </c>
      <c r="M7" s="10" t="s">
        <v>159</v>
      </c>
      <c r="N7" s="9">
        <v>1711.29</v>
      </c>
      <c r="O7" s="10" t="s">
        <v>159</v>
      </c>
      <c r="P7" s="9">
        <v>0</v>
      </c>
      <c r="Q7" s="10" t="s">
        <v>244</v>
      </c>
      <c r="R7" s="9">
        <v>5867.8580000000002</v>
      </c>
      <c r="S7" s="10" t="s">
        <v>159</v>
      </c>
    </row>
    <row r="8" spans="1:19" x14ac:dyDescent="0.2">
      <c r="A8" s="12" t="s">
        <v>171</v>
      </c>
      <c r="B8" s="9">
        <v>147.19300000000001</v>
      </c>
      <c r="C8" s="10" t="s">
        <v>159</v>
      </c>
      <c r="D8" s="9">
        <v>3487.4870000000001</v>
      </c>
      <c r="E8" s="10" t="s">
        <v>159</v>
      </c>
      <c r="F8" s="9">
        <v>24.297000000000001</v>
      </c>
      <c r="G8" s="10" t="s">
        <v>159</v>
      </c>
      <c r="H8" s="9">
        <v>757.41099999999994</v>
      </c>
      <c r="I8" s="10" t="s">
        <v>159</v>
      </c>
      <c r="J8" s="9">
        <v>442.46600000000001</v>
      </c>
      <c r="K8" s="10" t="s">
        <v>159</v>
      </c>
      <c r="L8" s="9">
        <v>39.290999999999997</v>
      </c>
      <c r="M8" s="10" t="s">
        <v>159</v>
      </c>
      <c r="N8" s="9">
        <v>1954.192</v>
      </c>
      <c r="O8" s="10" t="s">
        <v>159</v>
      </c>
      <c r="P8" s="9">
        <v>0</v>
      </c>
      <c r="Q8" s="10" t="s">
        <v>244</v>
      </c>
      <c r="R8" s="9">
        <v>6852.3370000000004</v>
      </c>
      <c r="S8" s="10" t="s">
        <v>159</v>
      </c>
    </row>
    <row r="9" spans="1:19" x14ac:dyDescent="0.2">
      <c r="A9" s="12" t="s">
        <v>172</v>
      </c>
      <c r="B9" s="9">
        <v>156.83500000000001</v>
      </c>
      <c r="C9" s="10" t="s">
        <v>159</v>
      </c>
      <c r="D9" s="9">
        <v>3882.1990000000001</v>
      </c>
      <c r="E9" s="10" t="s">
        <v>159</v>
      </c>
      <c r="F9" s="9">
        <v>26.474</v>
      </c>
      <c r="G9" s="10" t="s">
        <v>159</v>
      </c>
      <c r="H9" s="9">
        <v>871.303</v>
      </c>
      <c r="I9" s="10" t="s">
        <v>159</v>
      </c>
      <c r="J9" s="9">
        <v>485.98700000000002</v>
      </c>
      <c r="K9" s="10" t="s">
        <v>159</v>
      </c>
      <c r="L9" s="9">
        <v>60.773000000000003</v>
      </c>
      <c r="M9" s="10" t="s">
        <v>159</v>
      </c>
      <c r="N9" s="9">
        <v>2170.56</v>
      </c>
      <c r="O9" s="10" t="s">
        <v>159</v>
      </c>
      <c r="P9" s="9">
        <v>0</v>
      </c>
      <c r="Q9" s="10" t="s">
        <v>244</v>
      </c>
      <c r="R9" s="9">
        <v>7654.1310000000003</v>
      </c>
      <c r="S9" s="10" t="s">
        <v>159</v>
      </c>
    </row>
    <row r="10" spans="1:19" x14ac:dyDescent="0.2">
      <c r="A10" s="12" t="s">
        <v>173</v>
      </c>
      <c r="B10" s="9">
        <v>167.61</v>
      </c>
      <c r="C10" s="10" t="s">
        <v>159</v>
      </c>
      <c r="D10" s="9">
        <v>4119.4880000000003</v>
      </c>
      <c r="E10" s="10" t="s">
        <v>159</v>
      </c>
      <c r="F10" s="9">
        <v>27.992000000000001</v>
      </c>
      <c r="G10" s="10" t="s">
        <v>159</v>
      </c>
      <c r="H10" s="9">
        <v>1014</v>
      </c>
      <c r="I10" s="10" t="s">
        <v>159</v>
      </c>
      <c r="J10" s="9">
        <v>543.46900000000005</v>
      </c>
      <c r="K10" s="10" t="s">
        <v>159</v>
      </c>
      <c r="L10" s="9">
        <v>80.988</v>
      </c>
      <c r="M10" s="10" t="s">
        <v>159</v>
      </c>
      <c r="N10" s="9">
        <v>2366.0419999999999</v>
      </c>
      <c r="O10" s="10" t="s">
        <v>159</v>
      </c>
      <c r="P10" s="9">
        <v>0</v>
      </c>
      <c r="Q10" s="10" t="s">
        <v>244</v>
      </c>
      <c r="R10" s="9">
        <v>8319.5889999999999</v>
      </c>
      <c r="S10" s="10" t="s">
        <v>159</v>
      </c>
    </row>
    <row r="11" spans="1:19" x14ac:dyDescent="0.2">
      <c r="A11" s="12" t="s">
        <v>174</v>
      </c>
      <c r="B11" s="9">
        <v>174.40199999999999</v>
      </c>
      <c r="C11" s="10" t="s">
        <v>159</v>
      </c>
      <c r="D11" s="9">
        <v>4306.9970000000003</v>
      </c>
      <c r="E11" s="10" t="s">
        <v>159</v>
      </c>
      <c r="F11" s="9">
        <v>36.869999999999997</v>
      </c>
      <c r="G11" s="10" t="s">
        <v>159</v>
      </c>
      <c r="H11" s="9">
        <v>1129.402</v>
      </c>
      <c r="I11" s="10" t="s">
        <v>159</v>
      </c>
      <c r="J11" s="9">
        <v>606.81399999999996</v>
      </c>
      <c r="K11" s="10" t="s">
        <v>159</v>
      </c>
      <c r="L11" s="9">
        <v>98.820999999999998</v>
      </c>
      <c r="M11" s="10" t="s">
        <v>159</v>
      </c>
      <c r="N11" s="9">
        <v>2562.8760000000002</v>
      </c>
      <c r="O11" s="10" t="s">
        <v>159</v>
      </c>
      <c r="P11" s="9">
        <v>0</v>
      </c>
      <c r="Q11" s="10" t="s">
        <v>244</v>
      </c>
      <c r="R11" s="9">
        <v>8916.1820000000007</v>
      </c>
      <c r="S11" s="10" t="s">
        <v>159</v>
      </c>
    </row>
    <row r="12" spans="1:19" x14ac:dyDescent="0.2">
      <c r="A12" s="12" t="s">
        <v>175</v>
      </c>
      <c r="B12" s="9">
        <v>182.553</v>
      </c>
      <c r="C12" s="10" t="s">
        <v>159</v>
      </c>
      <c r="D12" s="9">
        <v>4459.3950000000004</v>
      </c>
      <c r="E12" s="10" t="s">
        <v>159</v>
      </c>
      <c r="F12" s="9">
        <v>42.040999999999997</v>
      </c>
      <c r="G12" s="10" t="s">
        <v>159</v>
      </c>
      <c r="H12" s="9">
        <v>1277.604</v>
      </c>
      <c r="I12" s="10" t="s">
        <v>159</v>
      </c>
      <c r="J12" s="9">
        <v>669.07500000000005</v>
      </c>
      <c r="K12" s="10" t="s">
        <v>159</v>
      </c>
      <c r="L12" s="9">
        <v>111.768</v>
      </c>
      <c r="M12" s="10" t="s">
        <v>159</v>
      </c>
      <c r="N12" s="9">
        <v>2334.3220000000001</v>
      </c>
      <c r="O12" s="10" t="s">
        <v>159</v>
      </c>
      <c r="P12" s="9">
        <v>0</v>
      </c>
      <c r="Q12" s="10" t="s">
        <v>244</v>
      </c>
      <c r="R12" s="9">
        <v>9076.7579999999998</v>
      </c>
      <c r="S12" s="10" t="s">
        <v>159</v>
      </c>
    </row>
    <row r="13" spans="1:19" x14ac:dyDescent="0.2">
      <c r="A13" s="12" t="s">
        <v>179</v>
      </c>
      <c r="B13" s="9">
        <v>191.71199999999999</v>
      </c>
      <c r="C13" s="10" t="s">
        <v>159</v>
      </c>
      <c r="D13" s="9">
        <v>4673.4369999999999</v>
      </c>
      <c r="E13" s="10" t="s">
        <v>159</v>
      </c>
      <c r="F13" s="9">
        <v>45</v>
      </c>
      <c r="G13" s="10" t="s">
        <v>159</v>
      </c>
      <c r="H13" s="9">
        <v>1498.979</v>
      </c>
      <c r="I13" s="10" t="s">
        <v>159</v>
      </c>
      <c r="J13" s="9">
        <v>723.60400000000004</v>
      </c>
      <c r="K13" s="10" t="s">
        <v>159</v>
      </c>
      <c r="L13" s="9">
        <v>123.664</v>
      </c>
      <c r="M13" s="10" t="s">
        <v>159</v>
      </c>
      <c r="N13" s="9">
        <v>2290.9340000000002</v>
      </c>
      <c r="O13" s="10" t="s">
        <v>159</v>
      </c>
      <c r="P13" s="9">
        <v>0</v>
      </c>
      <c r="Q13" s="10" t="s">
        <v>244</v>
      </c>
      <c r="R13" s="9">
        <v>9547.33</v>
      </c>
      <c r="S13" s="10" t="s">
        <v>159</v>
      </c>
    </row>
    <row r="14" spans="1:19" x14ac:dyDescent="0.2">
      <c r="A14" s="12" t="s">
        <v>180</v>
      </c>
      <c r="B14" s="9">
        <v>185.18199999999999</v>
      </c>
      <c r="C14" s="10" t="s">
        <v>159</v>
      </c>
      <c r="D14" s="9">
        <v>4914.9970000000003</v>
      </c>
      <c r="E14" s="10" t="s">
        <v>159</v>
      </c>
      <c r="F14" s="9">
        <v>49.9</v>
      </c>
      <c r="G14" s="10" t="s">
        <v>159</v>
      </c>
      <c r="H14" s="9">
        <v>1677.4680000000001</v>
      </c>
      <c r="I14" s="10" t="s">
        <v>159</v>
      </c>
      <c r="J14" s="9">
        <v>749.25099999999998</v>
      </c>
      <c r="K14" s="10" t="s">
        <v>159</v>
      </c>
      <c r="L14" s="9">
        <v>125.714</v>
      </c>
      <c r="M14" s="10" t="s">
        <v>159</v>
      </c>
      <c r="N14" s="9">
        <v>2393.0239999999999</v>
      </c>
      <c r="O14" s="10" t="s">
        <v>159</v>
      </c>
      <c r="P14" s="9">
        <v>0</v>
      </c>
      <c r="Q14" s="10" t="s">
        <v>244</v>
      </c>
      <c r="R14" s="9">
        <v>10095.536</v>
      </c>
      <c r="S14" s="10" t="s">
        <v>159</v>
      </c>
    </row>
    <row r="15" spans="1:19" x14ac:dyDescent="0.2">
      <c r="A15" s="12" t="s">
        <v>181</v>
      </c>
      <c r="B15" s="9">
        <v>191.96299999999999</v>
      </c>
      <c r="C15" s="10" t="s">
        <v>159</v>
      </c>
      <c r="D15" s="9">
        <v>5023.5519999999997</v>
      </c>
      <c r="E15" s="10" t="s">
        <v>159</v>
      </c>
      <c r="F15" s="9">
        <v>56.833629999999999</v>
      </c>
      <c r="G15" s="10" t="s">
        <v>159</v>
      </c>
      <c r="H15" s="9">
        <v>1775.5609999999999</v>
      </c>
      <c r="I15" s="10" t="s">
        <v>159</v>
      </c>
      <c r="J15" s="9">
        <v>751.03200000000004</v>
      </c>
      <c r="K15" s="10" t="s">
        <v>159</v>
      </c>
      <c r="L15" s="9">
        <v>109.367</v>
      </c>
      <c r="M15" s="10" t="s">
        <v>159</v>
      </c>
      <c r="N15" s="9">
        <v>2472.4540000000002</v>
      </c>
      <c r="O15" s="10" t="s">
        <v>159</v>
      </c>
      <c r="P15" s="9">
        <v>0</v>
      </c>
      <c r="Q15" s="10" t="s">
        <v>244</v>
      </c>
      <c r="R15" s="9">
        <v>10380.762629999999</v>
      </c>
      <c r="S15" s="10" t="s">
        <v>159</v>
      </c>
    </row>
    <row r="16" spans="1:19" x14ac:dyDescent="0.2">
      <c r="A16" s="12" t="s">
        <v>182</v>
      </c>
      <c r="B16" s="9">
        <v>184.71899999999999</v>
      </c>
      <c r="C16" s="10" t="s">
        <v>159</v>
      </c>
      <c r="D16" s="9">
        <v>5206.1000000000004</v>
      </c>
      <c r="E16" s="10" t="s">
        <v>159</v>
      </c>
      <c r="F16" s="9">
        <v>63.709000000000003</v>
      </c>
      <c r="G16" s="10" t="s">
        <v>159</v>
      </c>
      <c r="H16" s="9">
        <v>1676.6569999999999</v>
      </c>
      <c r="I16" s="10" t="s">
        <v>159</v>
      </c>
      <c r="J16" s="9">
        <v>792.62</v>
      </c>
      <c r="K16" s="10" t="s">
        <v>159</v>
      </c>
      <c r="L16" s="9">
        <v>112.154</v>
      </c>
      <c r="M16" s="10" t="s">
        <v>159</v>
      </c>
      <c r="N16" s="9">
        <v>2543.1660000000002</v>
      </c>
      <c r="O16" s="10" t="s">
        <v>159</v>
      </c>
      <c r="P16" s="9">
        <v>0</v>
      </c>
      <c r="Q16" s="10" t="s">
        <v>244</v>
      </c>
      <c r="R16" s="9">
        <v>10579.125</v>
      </c>
      <c r="S16" s="10" t="s">
        <v>159</v>
      </c>
    </row>
    <row r="17" spans="1:19" x14ac:dyDescent="0.2">
      <c r="A17" s="12" t="s">
        <v>183</v>
      </c>
      <c r="B17" s="9">
        <v>177.93199999999999</v>
      </c>
      <c r="C17" s="10" t="s">
        <v>159</v>
      </c>
      <c r="D17" s="9">
        <v>4644.6819999999998</v>
      </c>
      <c r="E17" s="10" t="s">
        <v>159</v>
      </c>
      <c r="F17" s="9">
        <v>72.06359775</v>
      </c>
      <c r="G17" s="10" t="s">
        <v>159</v>
      </c>
      <c r="H17" s="9">
        <v>1802.2173889799999</v>
      </c>
      <c r="I17" s="10" t="s">
        <v>159</v>
      </c>
      <c r="J17" s="9">
        <v>758.45899999999995</v>
      </c>
      <c r="K17" s="10" t="s">
        <v>159</v>
      </c>
      <c r="L17" s="9">
        <v>117.298</v>
      </c>
      <c r="M17" s="10" t="s">
        <v>159</v>
      </c>
      <c r="N17" s="9">
        <v>2611.5079999999998</v>
      </c>
      <c r="O17" s="10" t="s">
        <v>159</v>
      </c>
      <c r="P17" s="9">
        <v>0</v>
      </c>
      <c r="Q17" s="10" t="s">
        <v>244</v>
      </c>
      <c r="R17" s="9">
        <v>10184.159986729999</v>
      </c>
      <c r="S17" s="10" t="s">
        <v>159</v>
      </c>
    </row>
    <row r="18" spans="1:19" x14ac:dyDescent="0.2">
      <c r="A18" s="12" t="s">
        <v>185</v>
      </c>
      <c r="B18" s="9">
        <v>175.114</v>
      </c>
      <c r="C18" s="10" t="s">
        <v>159</v>
      </c>
      <c r="D18" s="9">
        <v>4772.0590000000002</v>
      </c>
      <c r="E18" s="10" t="s">
        <v>159</v>
      </c>
      <c r="F18" s="9">
        <v>78.665192169999997</v>
      </c>
      <c r="G18" s="10" t="s">
        <v>159</v>
      </c>
      <c r="H18" s="9">
        <v>1860.606</v>
      </c>
      <c r="I18" s="10" t="s">
        <v>159</v>
      </c>
      <c r="J18" s="9">
        <v>750.65300000000002</v>
      </c>
      <c r="K18" s="10" t="s">
        <v>159</v>
      </c>
      <c r="L18" s="9">
        <v>123.977</v>
      </c>
      <c r="M18" s="10" t="s">
        <v>159</v>
      </c>
      <c r="N18" s="9">
        <v>2707.2779999999998</v>
      </c>
      <c r="O18" s="10" t="s">
        <v>159</v>
      </c>
      <c r="P18" s="9">
        <v>0</v>
      </c>
      <c r="Q18" s="10" t="s">
        <v>244</v>
      </c>
      <c r="R18" s="9">
        <v>10468.352192169999</v>
      </c>
      <c r="S18" s="10" t="s">
        <v>159</v>
      </c>
    </row>
    <row r="19" spans="1:19" x14ac:dyDescent="0.2">
      <c r="A19" s="12" t="s">
        <v>186</v>
      </c>
      <c r="B19" s="9">
        <v>173.43299999999999</v>
      </c>
      <c r="C19" s="10" t="s">
        <v>159</v>
      </c>
      <c r="D19" s="9">
        <v>4758.5839999999998</v>
      </c>
      <c r="E19" s="10" t="s">
        <v>159</v>
      </c>
      <c r="F19" s="9">
        <v>69.581833000000003</v>
      </c>
      <c r="G19" s="10" t="s">
        <v>159</v>
      </c>
      <c r="H19" s="9">
        <v>1775.511</v>
      </c>
      <c r="I19" s="10" t="s">
        <v>159</v>
      </c>
      <c r="J19" s="9">
        <v>729.37300000000005</v>
      </c>
      <c r="K19" s="10" t="s">
        <v>159</v>
      </c>
      <c r="L19" s="9">
        <v>119.64400000000001</v>
      </c>
      <c r="M19" s="10" t="s">
        <v>159</v>
      </c>
      <c r="N19" s="9">
        <v>2597.1831240000001</v>
      </c>
      <c r="O19" s="10" t="s">
        <v>159</v>
      </c>
      <c r="P19" s="9">
        <v>0</v>
      </c>
      <c r="Q19" s="10" t="s">
        <v>244</v>
      </c>
      <c r="R19" s="9">
        <v>10223.309956999999</v>
      </c>
      <c r="S19" s="10" t="s">
        <v>159</v>
      </c>
    </row>
    <row r="20" spans="1:19" x14ac:dyDescent="0.2">
      <c r="A20" s="12" t="s">
        <v>187</v>
      </c>
      <c r="B20" s="9">
        <v>180.31299999999999</v>
      </c>
      <c r="C20" s="10" t="s">
        <v>159</v>
      </c>
      <c r="D20" s="9">
        <v>4996.8289999999997</v>
      </c>
      <c r="E20" s="10" t="s">
        <v>159</v>
      </c>
      <c r="F20" s="9">
        <v>62.549616</v>
      </c>
      <c r="G20" s="10" t="s">
        <v>159</v>
      </c>
      <c r="H20" s="9">
        <v>1868.357</v>
      </c>
      <c r="I20" s="10" t="s">
        <v>159</v>
      </c>
      <c r="J20" s="9">
        <v>745.46699999999998</v>
      </c>
      <c r="K20" s="10" t="s">
        <v>159</v>
      </c>
      <c r="L20" s="9">
        <v>118.624</v>
      </c>
      <c r="M20" s="10" t="s">
        <v>159</v>
      </c>
      <c r="N20" s="9">
        <v>2651.3679999999999</v>
      </c>
      <c r="O20" s="10" t="s">
        <v>159</v>
      </c>
      <c r="P20" s="9">
        <v>0</v>
      </c>
      <c r="Q20" s="10" t="s">
        <v>244</v>
      </c>
      <c r="R20" s="9">
        <v>10623.507616000001</v>
      </c>
      <c r="S20" s="10" t="s">
        <v>159</v>
      </c>
    </row>
    <row r="21" spans="1:19" x14ac:dyDescent="0.2">
      <c r="A21" s="12" t="s">
        <v>188</v>
      </c>
      <c r="B21" s="9">
        <v>181.59200000000001</v>
      </c>
      <c r="C21" s="10" t="s">
        <v>159</v>
      </c>
      <c r="D21" s="9">
        <v>5179.4880000000003</v>
      </c>
      <c r="E21" s="10" t="s">
        <v>159</v>
      </c>
      <c r="F21" s="9">
        <v>62.673591999999999</v>
      </c>
      <c r="G21" s="10" t="s">
        <v>159</v>
      </c>
      <c r="H21" s="9">
        <v>1948.1279999999999</v>
      </c>
      <c r="I21" s="10" t="s">
        <v>159</v>
      </c>
      <c r="J21" s="9">
        <v>742.78800000000001</v>
      </c>
      <c r="K21" s="10" t="s">
        <v>159</v>
      </c>
      <c r="L21" s="9">
        <v>115.06399999999999</v>
      </c>
      <c r="M21" s="10" t="s">
        <v>159</v>
      </c>
      <c r="N21" s="9">
        <v>2681.4520000000002</v>
      </c>
      <c r="O21" s="10" t="s">
        <v>159</v>
      </c>
      <c r="P21" s="9">
        <v>0</v>
      </c>
      <c r="Q21" s="10" t="s">
        <v>244</v>
      </c>
      <c r="R21" s="9">
        <v>10911.185592</v>
      </c>
      <c r="S21" s="10" t="s">
        <v>159</v>
      </c>
    </row>
    <row r="22" spans="1:19" x14ac:dyDescent="0.2">
      <c r="A22" s="12" t="s">
        <v>189</v>
      </c>
      <c r="B22" s="9">
        <v>177.155</v>
      </c>
      <c r="C22" s="10" t="s">
        <v>159</v>
      </c>
      <c r="D22" s="9">
        <v>5250.473</v>
      </c>
      <c r="E22" s="10" t="s">
        <v>159</v>
      </c>
      <c r="F22" s="9">
        <v>61.135424999999998</v>
      </c>
      <c r="G22" s="10" t="s">
        <v>159</v>
      </c>
      <c r="H22" s="9">
        <v>2004.751</v>
      </c>
      <c r="I22" s="10" t="s">
        <v>159</v>
      </c>
      <c r="J22" s="9">
        <v>730.58799999999997</v>
      </c>
      <c r="K22" s="10" t="s">
        <v>159</v>
      </c>
      <c r="L22" s="9">
        <v>113.337</v>
      </c>
      <c r="M22" s="10" t="s">
        <v>159</v>
      </c>
      <c r="N22" s="9">
        <v>2490.4899999999998</v>
      </c>
      <c r="O22" s="10" t="s">
        <v>159</v>
      </c>
      <c r="P22" s="9">
        <v>0</v>
      </c>
      <c r="Q22" s="10" t="s">
        <v>244</v>
      </c>
      <c r="R22" s="9">
        <v>10827.929425</v>
      </c>
      <c r="S22" s="10" t="s">
        <v>159</v>
      </c>
    </row>
    <row r="23" spans="1:19" x14ac:dyDescent="0.2">
      <c r="A23" s="12" t="s">
        <v>190</v>
      </c>
      <c r="B23" s="9">
        <v>170.61799999999999</v>
      </c>
      <c r="C23" s="10" t="s">
        <v>159</v>
      </c>
      <c r="D23" s="9">
        <v>5402.8339999999998</v>
      </c>
      <c r="E23" s="10" t="s">
        <v>159</v>
      </c>
      <c r="F23" s="9">
        <v>68.838209000000006</v>
      </c>
      <c r="G23" s="10" t="s">
        <v>159</v>
      </c>
      <c r="H23" s="9">
        <v>2063.7049999999999</v>
      </c>
      <c r="I23" s="10" t="s">
        <v>159</v>
      </c>
      <c r="J23" s="9">
        <v>731.00699999999995</v>
      </c>
      <c r="K23" s="10" t="s">
        <v>159</v>
      </c>
      <c r="L23" s="9">
        <v>111.04900000000001</v>
      </c>
      <c r="M23" s="10" t="s">
        <v>159</v>
      </c>
      <c r="N23" s="9">
        <v>2504.34330215</v>
      </c>
      <c r="O23" s="10" t="s">
        <v>159</v>
      </c>
      <c r="P23" s="9">
        <v>0</v>
      </c>
      <c r="Q23" s="10" t="s">
        <v>244</v>
      </c>
      <c r="R23" s="9">
        <v>11052.39451115</v>
      </c>
      <c r="S23" s="10" t="s">
        <v>159</v>
      </c>
    </row>
    <row r="24" spans="1:19" x14ac:dyDescent="0.2">
      <c r="A24" s="12" t="s">
        <v>191</v>
      </c>
      <c r="B24" s="9">
        <v>167.45400000000001</v>
      </c>
      <c r="C24" s="10" t="s">
        <v>159</v>
      </c>
      <c r="D24" s="9">
        <v>5744.2910000000002</v>
      </c>
      <c r="E24" s="10" t="s">
        <v>159</v>
      </c>
      <c r="F24" s="9">
        <v>82.629459999999995</v>
      </c>
      <c r="G24" s="10" t="s">
        <v>159</v>
      </c>
      <c r="H24" s="9">
        <v>2182.8389999999999</v>
      </c>
      <c r="I24" s="10" t="s">
        <v>159</v>
      </c>
      <c r="J24" s="9">
        <v>725.90800000000002</v>
      </c>
      <c r="K24" s="10" t="s">
        <v>159</v>
      </c>
      <c r="L24" s="9">
        <v>113.85980000000001</v>
      </c>
      <c r="M24" s="10" t="s">
        <v>159</v>
      </c>
      <c r="N24" s="9">
        <v>2571.9259999999999</v>
      </c>
      <c r="O24" s="10" t="s">
        <v>159</v>
      </c>
      <c r="P24" s="9">
        <v>0</v>
      </c>
      <c r="Q24" s="10" t="s">
        <v>244</v>
      </c>
      <c r="R24" s="9">
        <v>11588.90726</v>
      </c>
      <c r="S24" s="10" t="s">
        <v>159</v>
      </c>
    </row>
    <row r="25" spans="1:19" x14ac:dyDescent="0.2">
      <c r="A25" s="12" t="s">
        <v>193</v>
      </c>
      <c r="B25" s="9">
        <v>168.49299999999999</v>
      </c>
      <c r="C25" s="10" t="s">
        <v>159</v>
      </c>
      <c r="D25" s="9">
        <v>6102.6289999999999</v>
      </c>
      <c r="E25" s="10" t="s">
        <v>159</v>
      </c>
      <c r="F25" s="9">
        <v>87.075000000000003</v>
      </c>
      <c r="G25" s="10" t="s">
        <v>159</v>
      </c>
      <c r="H25" s="9">
        <v>2266.511</v>
      </c>
      <c r="I25" s="10" t="s">
        <v>159</v>
      </c>
      <c r="J25" s="9">
        <v>718.60299999999995</v>
      </c>
      <c r="K25" s="10" t="s">
        <v>159</v>
      </c>
      <c r="L25" s="9">
        <v>114.244</v>
      </c>
      <c r="M25" s="10" t="s">
        <v>159</v>
      </c>
      <c r="N25" s="9">
        <v>2616.703</v>
      </c>
      <c r="O25" s="10" t="s">
        <v>159</v>
      </c>
      <c r="P25" s="9">
        <v>0</v>
      </c>
      <c r="Q25" s="10" t="s">
        <v>244</v>
      </c>
      <c r="R25" s="9">
        <v>12074.258</v>
      </c>
      <c r="S25" s="10" t="s">
        <v>159</v>
      </c>
    </row>
    <row r="26" spans="1:19" x14ac:dyDescent="0.2">
      <c r="A26" s="12" t="s">
        <v>194</v>
      </c>
      <c r="B26" s="9">
        <v>168.75399999999999</v>
      </c>
      <c r="C26" s="10" t="s">
        <v>159</v>
      </c>
      <c r="D26" s="9">
        <v>6188.42</v>
      </c>
      <c r="E26" s="10" t="s">
        <v>159</v>
      </c>
      <c r="F26" s="9">
        <v>92.648443</v>
      </c>
      <c r="G26" s="10" t="s">
        <v>159</v>
      </c>
      <c r="H26" s="9">
        <v>2286.2770953499999</v>
      </c>
      <c r="I26" s="10" t="s">
        <v>159</v>
      </c>
      <c r="J26" s="9">
        <v>680.27499999999998</v>
      </c>
      <c r="K26" s="10" t="s">
        <v>159</v>
      </c>
      <c r="L26" s="9">
        <v>110.3279</v>
      </c>
      <c r="M26" s="10" t="s">
        <v>159</v>
      </c>
      <c r="N26" s="9">
        <v>2609.5300603300002</v>
      </c>
      <c r="O26" s="10" t="s">
        <v>159</v>
      </c>
      <c r="P26" s="9">
        <v>0</v>
      </c>
      <c r="Q26" s="10" t="s">
        <v>244</v>
      </c>
      <c r="R26" s="9">
        <v>12136.232498679999</v>
      </c>
      <c r="S26" s="10" t="s">
        <v>159</v>
      </c>
    </row>
    <row r="27" spans="1:19" x14ac:dyDescent="0.2">
      <c r="A27" s="12" t="s">
        <v>196</v>
      </c>
      <c r="B27" s="9">
        <v>168.09</v>
      </c>
      <c r="C27" s="10" t="s">
        <v>159</v>
      </c>
      <c r="D27" s="9">
        <v>6386.7730000000001</v>
      </c>
      <c r="E27" s="10" t="s">
        <v>177</v>
      </c>
      <c r="F27" s="9">
        <v>103.39700000000001</v>
      </c>
      <c r="G27" s="10" t="s">
        <v>159</v>
      </c>
      <c r="H27" s="9">
        <v>2378.54</v>
      </c>
      <c r="I27" s="10" t="s">
        <v>159</v>
      </c>
      <c r="J27" s="9">
        <v>682.25199999999995</v>
      </c>
      <c r="K27" s="10" t="s">
        <v>159</v>
      </c>
      <c r="L27" s="9">
        <v>106.086063</v>
      </c>
      <c r="M27" s="10" t="s">
        <v>159</v>
      </c>
      <c r="N27" s="9">
        <v>2695.2840248000002</v>
      </c>
      <c r="O27" s="10" t="s">
        <v>159</v>
      </c>
      <c r="P27" s="9">
        <v>0</v>
      </c>
      <c r="Q27" s="10" t="s">
        <v>244</v>
      </c>
      <c r="R27" s="9">
        <v>12520.4220878</v>
      </c>
      <c r="S27" s="10" t="s">
        <v>159</v>
      </c>
    </row>
    <row r="28" spans="1:19" x14ac:dyDescent="0.2">
      <c r="A28" s="12" t="s">
        <v>197</v>
      </c>
      <c r="B28" s="9">
        <v>166.97399999999999</v>
      </c>
      <c r="C28" s="10" t="s">
        <v>159</v>
      </c>
      <c r="D28" s="9">
        <v>6531.4034000000001</v>
      </c>
      <c r="E28" s="10" t="s">
        <v>159</v>
      </c>
      <c r="F28" s="9">
        <v>106.836</v>
      </c>
      <c r="G28" s="10" t="s">
        <v>159</v>
      </c>
      <c r="H28" s="9">
        <v>2427.1816311799798</v>
      </c>
      <c r="I28" s="10" t="s">
        <v>159</v>
      </c>
      <c r="J28" s="9">
        <v>681.649</v>
      </c>
      <c r="K28" s="10" t="s">
        <v>159</v>
      </c>
      <c r="L28" s="9">
        <v>104.496962</v>
      </c>
      <c r="M28" s="10" t="s">
        <v>159</v>
      </c>
      <c r="N28" s="9">
        <v>2698.7071793499999</v>
      </c>
      <c r="O28" s="10" t="s">
        <v>159</v>
      </c>
      <c r="P28" s="9">
        <v>0</v>
      </c>
      <c r="Q28" s="10" t="s">
        <v>244</v>
      </c>
      <c r="R28" s="9">
        <v>12717.24817253</v>
      </c>
      <c r="S28" s="10" t="s">
        <v>159</v>
      </c>
    </row>
    <row r="29" spans="1:19" x14ac:dyDescent="0.2">
      <c r="A29" s="12" t="s">
        <v>198</v>
      </c>
      <c r="B29" s="9">
        <v>126.125</v>
      </c>
      <c r="C29" s="10" t="s">
        <v>159</v>
      </c>
      <c r="D29" s="9">
        <v>5560.616</v>
      </c>
      <c r="E29" s="10" t="s">
        <v>159</v>
      </c>
      <c r="F29" s="9">
        <v>90.762</v>
      </c>
      <c r="G29" s="10" t="s">
        <v>159</v>
      </c>
      <c r="H29" s="9">
        <v>1841.5145235099999</v>
      </c>
      <c r="I29" s="10" t="s">
        <v>159</v>
      </c>
      <c r="J29" s="9">
        <v>511.49</v>
      </c>
      <c r="K29" s="10" t="s">
        <v>159</v>
      </c>
      <c r="L29" s="9">
        <v>79.485431000000005</v>
      </c>
      <c r="M29" s="10" t="s">
        <v>159</v>
      </c>
      <c r="N29" s="9">
        <v>1988.2111311199999</v>
      </c>
      <c r="O29" s="10" t="s">
        <v>159</v>
      </c>
      <c r="P29" s="9">
        <v>0</v>
      </c>
      <c r="Q29" s="10" t="s">
        <v>244</v>
      </c>
      <c r="R29" s="9">
        <v>10198.204085629999</v>
      </c>
      <c r="S29" s="10" t="s">
        <v>159</v>
      </c>
    </row>
    <row r="30" spans="1:19" x14ac:dyDescent="0.2">
      <c r="A30" s="12" t="s">
        <v>199</v>
      </c>
      <c r="B30" s="9">
        <v>156.16300000000001</v>
      </c>
      <c r="C30" s="10" t="s">
        <v>159</v>
      </c>
      <c r="D30" s="9">
        <v>6542.4139999999998</v>
      </c>
      <c r="E30" s="10" t="s">
        <v>159</v>
      </c>
      <c r="F30" s="9">
        <v>147.51300000000001</v>
      </c>
      <c r="G30" s="10" t="s">
        <v>159</v>
      </c>
      <c r="H30" s="9">
        <v>2883.6304046199998</v>
      </c>
      <c r="I30" s="10" t="s">
        <v>159</v>
      </c>
      <c r="J30" s="9">
        <v>769.87699999999995</v>
      </c>
      <c r="K30" s="10" t="s">
        <v>159</v>
      </c>
      <c r="L30" s="9">
        <v>117.286007</v>
      </c>
      <c r="M30" s="10" t="s">
        <v>159</v>
      </c>
      <c r="N30" s="9">
        <v>1565.2361095199999</v>
      </c>
      <c r="O30" s="10" t="s">
        <v>159</v>
      </c>
      <c r="P30" s="9">
        <v>0</v>
      </c>
      <c r="Q30" s="10" t="s">
        <v>244</v>
      </c>
      <c r="R30" s="9">
        <v>12182.119521140001</v>
      </c>
      <c r="S30" s="10" t="s">
        <v>159</v>
      </c>
    </row>
    <row r="31" spans="1:19" x14ac:dyDescent="0.2">
      <c r="A31" s="12" t="s">
        <v>200</v>
      </c>
      <c r="B31" s="9">
        <v>143.536</v>
      </c>
      <c r="C31" s="10" t="s">
        <v>159</v>
      </c>
      <c r="D31" s="9">
        <v>6556.009</v>
      </c>
      <c r="E31" s="10" t="s">
        <v>159</v>
      </c>
      <c r="F31" s="9">
        <v>133.81399999999999</v>
      </c>
      <c r="G31" s="10" t="s">
        <v>159</v>
      </c>
      <c r="H31" s="9">
        <v>2822.8220937199999</v>
      </c>
      <c r="I31" s="10" t="s">
        <v>159</v>
      </c>
      <c r="J31" s="9">
        <v>831.26800000000003</v>
      </c>
      <c r="K31" s="10" t="s">
        <v>159</v>
      </c>
      <c r="L31" s="9">
        <v>108.632079</v>
      </c>
      <c r="M31" s="10" t="s">
        <v>159</v>
      </c>
      <c r="N31" s="9">
        <v>2237.2039049999998</v>
      </c>
      <c r="O31" s="10" t="s">
        <v>159</v>
      </c>
      <c r="P31" s="9">
        <v>0</v>
      </c>
      <c r="Q31" s="10" t="s">
        <v>244</v>
      </c>
      <c r="R31" s="9">
        <v>12833.28507772</v>
      </c>
      <c r="S31" s="10" t="s">
        <v>159</v>
      </c>
    </row>
    <row r="32" spans="1:19" x14ac:dyDescent="0.2">
      <c r="A32" s="15" t="s">
        <v>201</v>
      </c>
      <c r="B32" s="13">
        <v>188.5</v>
      </c>
      <c r="C32" s="14" t="s">
        <v>159</v>
      </c>
      <c r="D32" s="13">
        <v>8131.4539999999997</v>
      </c>
      <c r="E32" s="14" t="s">
        <v>159</v>
      </c>
      <c r="F32" s="13">
        <v>149.34700000000001</v>
      </c>
      <c r="G32" s="14" t="s">
        <v>159</v>
      </c>
      <c r="H32" s="13">
        <v>3241.7151550100002</v>
      </c>
      <c r="I32" s="14" t="s">
        <v>159</v>
      </c>
      <c r="J32" s="13">
        <v>917.53</v>
      </c>
      <c r="K32" s="14" t="s">
        <v>159</v>
      </c>
      <c r="L32" s="13">
        <v>114.489587</v>
      </c>
      <c r="M32" s="14" t="s">
        <v>159</v>
      </c>
      <c r="N32" s="13">
        <v>3021.66486932</v>
      </c>
      <c r="O32" s="14" t="s">
        <v>159</v>
      </c>
      <c r="P32" s="13">
        <v>0</v>
      </c>
      <c r="Q32" s="14" t="s">
        <v>244</v>
      </c>
      <c r="R32" s="13">
        <v>15764.700611329999</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4'!A2", "&lt;&lt;&lt; Previous table")</f>
        <v>&lt;&lt;&lt; Previous table</v>
      </c>
    </row>
    <row r="43" spans="1:2" x14ac:dyDescent="0.2">
      <c r="A43" s="17" t="str">
        <f>HYPERLINK("#'GAMING_MACHINES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HYPERLINK("#'INDEX'!B26", "Link to index")</f>
        <v>Link to index</v>
      </c>
    </row>
    <row r="2" spans="1:19" ht="15.75" customHeight="1" x14ac:dyDescent="0.2">
      <c r="A2" s="25" t="s">
        <v>252</v>
      </c>
      <c r="B2" s="24"/>
      <c r="C2" s="24"/>
      <c r="D2" s="24"/>
      <c r="E2" s="24"/>
      <c r="F2" s="24"/>
      <c r="G2" s="24"/>
      <c r="H2" s="24"/>
      <c r="I2" s="24"/>
      <c r="J2" s="24"/>
      <c r="K2" s="24"/>
      <c r="L2" s="24"/>
      <c r="M2" s="24"/>
      <c r="N2" s="24"/>
      <c r="O2" s="24"/>
      <c r="P2" s="24"/>
      <c r="Q2" s="24"/>
      <c r="R2" s="24"/>
      <c r="S2" s="24"/>
    </row>
    <row r="3" spans="1:19" ht="15.75" customHeight="1" x14ac:dyDescent="0.2">
      <c r="A3" s="25" t="s">
        <v>44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249.39131641790999</v>
      </c>
      <c r="C7" s="10" t="s">
        <v>159</v>
      </c>
      <c r="D7" s="9">
        <v>5862.1736955223896</v>
      </c>
      <c r="E7" s="10" t="s">
        <v>159</v>
      </c>
      <c r="F7" s="9">
        <v>38.696319402985097</v>
      </c>
      <c r="G7" s="10" t="s">
        <v>159</v>
      </c>
      <c r="H7" s="9">
        <v>1181.2173582089599</v>
      </c>
      <c r="I7" s="10" t="s">
        <v>159</v>
      </c>
      <c r="J7" s="9">
        <v>773.94403880596997</v>
      </c>
      <c r="K7" s="10" t="s">
        <v>159</v>
      </c>
      <c r="L7" s="9">
        <v>46.413617910447797</v>
      </c>
      <c r="M7" s="10" t="s">
        <v>159</v>
      </c>
      <c r="N7" s="9">
        <v>3356.17173134328</v>
      </c>
      <c r="O7" s="10" t="s">
        <v>159</v>
      </c>
      <c r="P7" s="9">
        <v>0</v>
      </c>
      <c r="Q7" s="10" t="s">
        <v>244</v>
      </c>
      <c r="R7" s="9">
        <v>11508.008077611899</v>
      </c>
      <c r="S7" s="10" t="s">
        <v>159</v>
      </c>
    </row>
    <row r="8" spans="1:19" x14ac:dyDescent="0.2">
      <c r="A8" s="12" t="s">
        <v>171</v>
      </c>
      <c r="B8" s="9">
        <v>285.26784955752203</v>
      </c>
      <c r="C8" s="10" t="s">
        <v>159</v>
      </c>
      <c r="D8" s="9">
        <v>6758.9349823008897</v>
      </c>
      <c r="E8" s="10" t="s">
        <v>159</v>
      </c>
      <c r="F8" s="9">
        <v>47.088876106194697</v>
      </c>
      <c r="G8" s="10" t="s">
        <v>159</v>
      </c>
      <c r="H8" s="9">
        <v>1467.9027345132699</v>
      </c>
      <c r="I8" s="10" t="s">
        <v>159</v>
      </c>
      <c r="J8" s="9">
        <v>857.52260176991194</v>
      </c>
      <c r="K8" s="10" t="s">
        <v>159</v>
      </c>
      <c r="L8" s="9">
        <v>76.148044247787595</v>
      </c>
      <c r="M8" s="10" t="s">
        <v>159</v>
      </c>
      <c r="N8" s="9">
        <v>3787.3278584070799</v>
      </c>
      <c r="O8" s="10" t="s">
        <v>159</v>
      </c>
      <c r="P8" s="9">
        <v>0</v>
      </c>
      <c r="Q8" s="10" t="s">
        <v>244</v>
      </c>
      <c r="R8" s="9">
        <v>13280.1929469027</v>
      </c>
      <c r="S8" s="10" t="s">
        <v>159</v>
      </c>
    </row>
    <row r="9" spans="1:19" x14ac:dyDescent="0.2">
      <c r="A9" s="12" t="s">
        <v>172</v>
      </c>
      <c r="B9" s="9">
        <v>296.94695965417901</v>
      </c>
      <c r="C9" s="10" t="s">
        <v>159</v>
      </c>
      <c r="D9" s="9">
        <v>7350.4459452449601</v>
      </c>
      <c r="E9" s="10" t="s">
        <v>159</v>
      </c>
      <c r="F9" s="9">
        <v>50.1251239193084</v>
      </c>
      <c r="G9" s="10" t="s">
        <v>159</v>
      </c>
      <c r="H9" s="9">
        <v>1649.7004927953899</v>
      </c>
      <c r="I9" s="10" t="s">
        <v>159</v>
      </c>
      <c r="J9" s="9">
        <v>920.15406051873197</v>
      </c>
      <c r="K9" s="10" t="s">
        <v>159</v>
      </c>
      <c r="L9" s="9">
        <v>115.06588184438</v>
      </c>
      <c r="M9" s="10" t="s">
        <v>159</v>
      </c>
      <c r="N9" s="9">
        <v>4109.6770028818401</v>
      </c>
      <c r="O9" s="10" t="s">
        <v>159</v>
      </c>
      <c r="P9" s="9">
        <v>0</v>
      </c>
      <c r="Q9" s="10" t="s">
        <v>244</v>
      </c>
      <c r="R9" s="9">
        <v>14492.115466858801</v>
      </c>
      <c r="S9" s="10" t="s">
        <v>159</v>
      </c>
    </row>
    <row r="10" spans="1:19" x14ac:dyDescent="0.2">
      <c r="A10" s="12" t="s">
        <v>173</v>
      </c>
      <c r="B10" s="9">
        <v>299.23850543478301</v>
      </c>
      <c r="C10" s="10" t="s">
        <v>159</v>
      </c>
      <c r="D10" s="9">
        <v>7354.6293913043501</v>
      </c>
      <c r="E10" s="10" t="s">
        <v>159</v>
      </c>
      <c r="F10" s="9">
        <v>49.974847826087</v>
      </c>
      <c r="G10" s="10" t="s">
        <v>159</v>
      </c>
      <c r="H10" s="9">
        <v>1810.32065217391</v>
      </c>
      <c r="I10" s="10" t="s">
        <v>159</v>
      </c>
      <c r="J10" s="9">
        <v>970.26938315217399</v>
      </c>
      <c r="K10" s="10" t="s">
        <v>159</v>
      </c>
      <c r="L10" s="9">
        <v>144.58998913043499</v>
      </c>
      <c r="M10" s="10" t="s">
        <v>159</v>
      </c>
      <c r="N10" s="9">
        <v>4224.1565054347802</v>
      </c>
      <c r="O10" s="10" t="s">
        <v>159</v>
      </c>
      <c r="P10" s="9">
        <v>0</v>
      </c>
      <c r="Q10" s="10" t="s">
        <v>244</v>
      </c>
      <c r="R10" s="9">
        <v>14853.179274456499</v>
      </c>
      <c r="S10" s="10" t="s">
        <v>159</v>
      </c>
    </row>
    <row r="11" spans="1:19" x14ac:dyDescent="0.2">
      <c r="A11" s="12" t="s">
        <v>174</v>
      </c>
      <c r="B11" s="9">
        <v>302.72685336856</v>
      </c>
      <c r="C11" s="10" t="s">
        <v>159</v>
      </c>
      <c r="D11" s="9">
        <v>7476.0819788639401</v>
      </c>
      <c r="E11" s="10" t="s">
        <v>159</v>
      </c>
      <c r="F11" s="9">
        <v>63.998916776750299</v>
      </c>
      <c r="G11" s="10" t="s">
        <v>159</v>
      </c>
      <c r="H11" s="9">
        <v>1960.41509643329</v>
      </c>
      <c r="I11" s="10" t="s">
        <v>159</v>
      </c>
      <c r="J11" s="9">
        <v>1053.3072602377799</v>
      </c>
      <c r="K11" s="10" t="s">
        <v>159</v>
      </c>
      <c r="L11" s="9">
        <v>171.53341347424001</v>
      </c>
      <c r="M11" s="10" t="s">
        <v>159</v>
      </c>
      <c r="N11" s="9">
        <v>4448.6381294583898</v>
      </c>
      <c r="O11" s="10" t="s">
        <v>159</v>
      </c>
      <c r="P11" s="9">
        <v>0</v>
      </c>
      <c r="Q11" s="10" t="s">
        <v>244</v>
      </c>
      <c r="R11" s="9">
        <v>15476.7016486129</v>
      </c>
      <c r="S11" s="10" t="s">
        <v>159</v>
      </c>
    </row>
    <row r="12" spans="1:19" x14ac:dyDescent="0.2">
      <c r="A12" s="12" t="s">
        <v>175</v>
      </c>
      <c r="B12" s="9">
        <v>307.53159230769199</v>
      </c>
      <c r="C12" s="10" t="s">
        <v>159</v>
      </c>
      <c r="D12" s="9">
        <v>7512.3654230769198</v>
      </c>
      <c r="E12" s="10" t="s">
        <v>159</v>
      </c>
      <c r="F12" s="9">
        <v>70.822915384615399</v>
      </c>
      <c r="G12" s="10" t="s">
        <v>159</v>
      </c>
      <c r="H12" s="9">
        <v>2152.2713538461499</v>
      </c>
      <c r="I12" s="10" t="s">
        <v>159</v>
      </c>
      <c r="J12" s="9">
        <v>1127.1340384615401</v>
      </c>
      <c r="K12" s="10" t="s">
        <v>159</v>
      </c>
      <c r="L12" s="9">
        <v>188.286092307692</v>
      </c>
      <c r="M12" s="10" t="s">
        <v>159</v>
      </c>
      <c r="N12" s="9">
        <v>3932.4347538461502</v>
      </c>
      <c r="O12" s="10" t="s">
        <v>159</v>
      </c>
      <c r="P12" s="9">
        <v>0</v>
      </c>
      <c r="Q12" s="10" t="s">
        <v>244</v>
      </c>
      <c r="R12" s="9">
        <v>15290.846169230799</v>
      </c>
      <c r="S12" s="10" t="s">
        <v>159</v>
      </c>
    </row>
    <row r="13" spans="1:19" x14ac:dyDescent="0.2">
      <c r="A13" s="12" t="s">
        <v>179</v>
      </c>
      <c r="B13" s="9">
        <v>315.281061326658</v>
      </c>
      <c r="C13" s="10" t="s">
        <v>159</v>
      </c>
      <c r="D13" s="9">
        <v>7685.72743178974</v>
      </c>
      <c r="E13" s="10" t="s">
        <v>159</v>
      </c>
      <c r="F13" s="9">
        <v>74.005006257822302</v>
      </c>
      <c r="G13" s="10" t="s">
        <v>159</v>
      </c>
      <c r="H13" s="9">
        <v>2465.1544505632</v>
      </c>
      <c r="I13" s="10" t="s">
        <v>159</v>
      </c>
      <c r="J13" s="9">
        <v>1190.00707884856</v>
      </c>
      <c r="K13" s="10" t="s">
        <v>159</v>
      </c>
      <c r="L13" s="9">
        <v>203.37233541927401</v>
      </c>
      <c r="M13" s="10" t="s">
        <v>159</v>
      </c>
      <c r="N13" s="9">
        <v>3767.56855569462</v>
      </c>
      <c r="O13" s="10" t="s">
        <v>159</v>
      </c>
      <c r="P13" s="9">
        <v>0</v>
      </c>
      <c r="Q13" s="10" t="s">
        <v>244</v>
      </c>
      <c r="R13" s="9">
        <v>15701.115919899899</v>
      </c>
      <c r="S13" s="10" t="s">
        <v>159</v>
      </c>
    </row>
    <row r="14" spans="1:19" x14ac:dyDescent="0.2">
      <c r="A14" s="12" t="s">
        <v>180</v>
      </c>
      <c r="B14" s="9">
        <v>297.46839608801997</v>
      </c>
      <c r="C14" s="10" t="s">
        <v>159</v>
      </c>
      <c r="D14" s="9">
        <v>7895.2396797066003</v>
      </c>
      <c r="E14" s="10" t="s">
        <v>159</v>
      </c>
      <c r="F14" s="9">
        <v>80.157212713936403</v>
      </c>
      <c r="G14" s="10" t="s">
        <v>159</v>
      </c>
      <c r="H14" s="9">
        <v>2694.6124107579499</v>
      </c>
      <c r="I14" s="10" t="s">
        <v>159</v>
      </c>
      <c r="J14" s="9">
        <v>1203.5645647921799</v>
      </c>
      <c r="K14" s="10" t="s">
        <v>159</v>
      </c>
      <c r="L14" s="9">
        <v>201.94155990220099</v>
      </c>
      <c r="M14" s="10" t="s">
        <v>159</v>
      </c>
      <c r="N14" s="9">
        <v>3844.0507775061101</v>
      </c>
      <c r="O14" s="10" t="s">
        <v>159</v>
      </c>
      <c r="P14" s="9">
        <v>0</v>
      </c>
      <c r="Q14" s="10" t="s">
        <v>244</v>
      </c>
      <c r="R14" s="9">
        <v>16217.034601466999</v>
      </c>
      <c r="S14" s="10" t="s">
        <v>159</v>
      </c>
    </row>
    <row r="15" spans="1:19" x14ac:dyDescent="0.2">
      <c r="A15" s="12" t="s">
        <v>181</v>
      </c>
      <c r="B15" s="9">
        <v>298.86182701421802</v>
      </c>
      <c r="C15" s="10" t="s">
        <v>159</v>
      </c>
      <c r="D15" s="9">
        <v>7821.0276398104297</v>
      </c>
      <c r="E15" s="10" t="s">
        <v>159</v>
      </c>
      <c r="F15" s="9">
        <v>88.482689360189596</v>
      </c>
      <c r="G15" s="10" t="s">
        <v>159</v>
      </c>
      <c r="H15" s="9">
        <v>2764.3212725118501</v>
      </c>
      <c r="I15" s="10" t="s">
        <v>159</v>
      </c>
      <c r="J15" s="9">
        <v>1169.2607203791499</v>
      </c>
      <c r="K15" s="10" t="s">
        <v>159</v>
      </c>
      <c r="L15" s="9">
        <v>170.270424170616</v>
      </c>
      <c r="M15" s="10" t="s">
        <v>159</v>
      </c>
      <c r="N15" s="9">
        <v>3849.2944976303302</v>
      </c>
      <c r="O15" s="10" t="s">
        <v>159</v>
      </c>
      <c r="P15" s="9">
        <v>0</v>
      </c>
      <c r="Q15" s="10" t="s">
        <v>244</v>
      </c>
      <c r="R15" s="9">
        <v>16161.5190708768</v>
      </c>
      <c r="S15" s="10" t="s">
        <v>159</v>
      </c>
    </row>
    <row r="16" spans="1:19" x14ac:dyDescent="0.2">
      <c r="A16" s="12" t="s">
        <v>182</v>
      </c>
      <c r="B16" s="9">
        <v>279.31043268124301</v>
      </c>
      <c r="C16" s="10" t="s">
        <v>159</v>
      </c>
      <c r="D16" s="9">
        <v>7872.05454545455</v>
      </c>
      <c r="E16" s="10" t="s">
        <v>159</v>
      </c>
      <c r="F16" s="9">
        <v>96.333286536248593</v>
      </c>
      <c r="G16" s="10" t="s">
        <v>159</v>
      </c>
      <c r="H16" s="9">
        <v>2535.2443014959699</v>
      </c>
      <c r="I16" s="10" t="s">
        <v>159</v>
      </c>
      <c r="J16" s="9">
        <v>1198.5071116225499</v>
      </c>
      <c r="K16" s="10" t="s">
        <v>159</v>
      </c>
      <c r="L16" s="9">
        <v>169.58614039125399</v>
      </c>
      <c r="M16" s="10" t="s">
        <v>159</v>
      </c>
      <c r="N16" s="9">
        <v>3845.4777031070198</v>
      </c>
      <c r="O16" s="10" t="s">
        <v>159</v>
      </c>
      <c r="P16" s="9">
        <v>0</v>
      </c>
      <c r="Q16" s="10" t="s">
        <v>244</v>
      </c>
      <c r="R16" s="9">
        <v>15996.5135212888</v>
      </c>
      <c r="S16" s="10" t="s">
        <v>159</v>
      </c>
    </row>
    <row r="17" spans="1:19" x14ac:dyDescent="0.2">
      <c r="A17" s="12" t="s">
        <v>183</v>
      </c>
      <c r="B17" s="9">
        <v>260.35929621380802</v>
      </c>
      <c r="C17" s="10" t="s">
        <v>159</v>
      </c>
      <c r="D17" s="9">
        <v>6796.3386948775096</v>
      </c>
      <c r="E17" s="10" t="s">
        <v>159</v>
      </c>
      <c r="F17" s="9">
        <v>105.44717978118</v>
      </c>
      <c r="G17" s="10" t="s">
        <v>159</v>
      </c>
      <c r="H17" s="9">
        <v>2637.0976048103798</v>
      </c>
      <c r="I17" s="10" t="s">
        <v>159</v>
      </c>
      <c r="J17" s="9">
        <v>1109.8163986637001</v>
      </c>
      <c r="K17" s="10" t="s">
        <v>159</v>
      </c>
      <c r="L17" s="9">
        <v>171.636494432071</v>
      </c>
      <c r="M17" s="10" t="s">
        <v>159</v>
      </c>
      <c r="N17" s="9">
        <v>3821.2934432071302</v>
      </c>
      <c r="O17" s="10" t="s">
        <v>159</v>
      </c>
      <c r="P17" s="9">
        <v>0</v>
      </c>
      <c r="Q17" s="10" t="s">
        <v>244</v>
      </c>
      <c r="R17" s="9">
        <v>14901.9891119858</v>
      </c>
      <c r="S17" s="10" t="s">
        <v>159</v>
      </c>
    </row>
    <row r="18" spans="1:19" x14ac:dyDescent="0.2">
      <c r="A18" s="12" t="s">
        <v>185</v>
      </c>
      <c r="B18" s="9">
        <v>248.48790064794801</v>
      </c>
      <c r="C18" s="10" t="s">
        <v>159</v>
      </c>
      <c r="D18" s="9">
        <v>6771.5826414686799</v>
      </c>
      <c r="E18" s="10" t="s">
        <v>159</v>
      </c>
      <c r="F18" s="9">
        <v>111.626417398898</v>
      </c>
      <c r="G18" s="10" t="s">
        <v>159</v>
      </c>
      <c r="H18" s="9">
        <v>2640.2119697624198</v>
      </c>
      <c r="I18" s="10" t="s">
        <v>159</v>
      </c>
      <c r="J18" s="9">
        <v>1065.1814708423301</v>
      </c>
      <c r="K18" s="10" t="s">
        <v>159</v>
      </c>
      <c r="L18" s="9">
        <v>175.92416630669501</v>
      </c>
      <c r="M18" s="10" t="s">
        <v>159</v>
      </c>
      <c r="N18" s="9">
        <v>3841.6450237580998</v>
      </c>
      <c r="O18" s="10" t="s">
        <v>159</v>
      </c>
      <c r="P18" s="9">
        <v>0</v>
      </c>
      <c r="Q18" s="10" t="s">
        <v>244</v>
      </c>
      <c r="R18" s="9">
        <v>14854.6595901851</v>
      </c>
      <c r="S18" s="10" t="s">
        <v>159</v>
      </c>
    </row>
    <row r="19" spans="1:19" x14ac:dyDescent="0.2">
      <c r="A19" s="12" t="s">
        <v>186</v>
      </c>
      <c r="B19" s="9">
        <v>240.391310126582</v>
      </c>
      <c r="C19" s="10" t="s">
        <v>159</v>
      </c>
      <c r="D19" s="9">
        <v>6595.75883544304</v>
      </c>
      <c r="E19" s="10" t="s">
        <v>159</v>
      </c>
      <c r="F19" s="9">
        <v>96.445705234177197</v>
      </c>
      <c r="G19" s="10" t="s">
        <v>159</v>
      </c>
      <c r="H19" s="9">
        <v>2460.9930949367099</v>
      </c>
      <c r="I19" s="10" t="s">
        <v>159</v>
      </c>
      <c r="J19" s="9">
        <v>1010.96637341772</v>
      </c>
      <c r="K19" s="10" t="s">
        <v>159</v>
      </c>
      <c r="L19" s="9">
        <v>165.835670886076</v>
      </c>
      <c r="M19" s="10" t="s">
        <v>159</v>
      </c>
      <c r="N19" s="9">
        <v>3599.8930642784799</v>
      </c>
      <c r="O19" s="10" t="s">
        <v>159</v>
      </c>
      <c r="P19" s="9">
        <v>0</v>
      </c>
      <c r="Q19" s="10" t="s">
        <v>244</v>
      </c>
      <c r="R19" s="9">
        <v>14170.284054322799</v>
      </c>
      <c r="S19" s="10" t="s">
        <v>159</v>
      </c>
    </row>
    <row r="20" spans="1:19" x14ac:dyDescent="0.2">
      <c r="A20" s="12" t="s">
        <v>187</v>
      </c>
      <c r="B20" s="9">
        <v>242.50898874104399</v>
      </c>
      <c r="C20" s="10" t="s">
        <v>159</v>
      </c>
      <c r="D20" s="9">
        <v>6720.4025649948799</v>
      </c>
      <c r="E20" s="10" t="s">
        <v>159</v>
      </c>
      <c r="F20" s="9">
        <v>84.125072081883303</v>
      </c>
      <c r="G20" s="10" t="s">
        <v>159</v>
      </c>
      <c r="H20" s="9">
        <v>2512.8158628454498</v>
      </c>
      <c r="I20" s="10" t="s">
        <v>159</v>
      </c>
      <c r="J20" s="9">
        <v>1002.60351893552</v>
      </c>
      <c r="K20" s="10" t="s">
        <v>159</v>
      </c>
      <c r="L20" s="9">
        <v>159.54138792221099</v>
      </c>
      <c r="M20" s="10" t="s">
        <v>159</v>
      </c>
      <c r="N20" s="9">
        <v>3565.91356397134</v>
      </c>
      <c r="O20" s="10" t="s">
        <v>159</v>
      </c>
      <c r="P20" s="9">
        <v>0</v>
      </c>
      <c r="Q20" s="10" t="s">
        <v>244</v>
      </c>
      <c r="R20" s="9">
        <v>14287.910959492299</v>
      </c>
      <c r="S20" s="10" t="s">
        <v>159</v>
      </c>
    </row>
    <row r="21" spans="1:19" x14ac:dyDescent="0.2">
      <c r="A21" s="12" t="s">
        <v>188</v>
      </c>
      <c r="B21" s="9">
        <v>238.61188799999999</v>
      </c>
      <c r="C21" s="10" t="s">
        <v>159</v>
      </c>
      <c r="D21" s="9">
        <v>6805.8472320000001</v>
      </c>
      <c r="E21" s="10" t="s">
        <v>159</v>
      </c>
      <c r="F21" s="9">
        <v>82.353099888000003</v>
      </c>
      <c r="G21" s="10" t="s">
        <v>159</v>
      </c>
      <c r="H21" s="9">
        <v>2559.8401920000001</v>
      </c>
      <c r="I21" s="10" t="s">
        <v>159</v>
      </c>
      <c r="J21" s="9">
        <v>976.02343199999996</v>
      </c>
      <c r="K21" s="10" t="s">
        <v>159</v>
      </c>
      <c r="L21" s="9">
        <v>151.194096</v>
      </c>
      <c r="M21" s="10" t="s">
        <v>159</v>
      </c>
      <c r="N21" s="9">
        <v>3523.4279280000001</v>
      </c>
      <c r="O21" s="10" t="s">
        <v>159</v>
      </c>
      <c r="P21" s="9">
        <v>0</v>
      </c>
      <c r="Q21" s="10" t="s">
        <v>244</v>
      </c>
      <c r="R21" s="9">
        <v>14337.297867888001</v>
      </c>
      <c r="S21" s="10" t="s">
        <v>159</v>
      </c>
    </row>
    <row r="22" spans="1:19" x14ac:dyDescent="0.2">
      <c r="A22" s="12" t="s">
        <v>189</v>
      </c>
      <c r="B22" s="9">
        <v>227.54806451612899</v>
      </c>
      <c r="C22" s="10" t="s">
        <v>159</v>
      </c>
      <c r="D22" s="9">
        <v>6744.0093079178896</v>
      </c>
      <c r="E22" s="10" t="s">
        <v>159</v>
      </c>
      <c r="F22" s="9">
        <v>78.525853812316697</v>
      </c>
      <c r="G22" s="10" t="s">
        <v>159</v>
      </c>
      <c r="H22" s="9">
        <v>2575.0174134897402</v>
      </c>
      <c r="I22" s="10" t="s">
        <v>159</v>
      </c>
      <c r="J22" s="9">
        <v>938.40921994134897</v>
      </c>
      <c r="K22" s="10" t="s">
        <v>159</v>
      </c>
      <c r="L22" s="9">
        <v>145.57655718475101</v>
      </c>
      <c r="M22" s="10" t="s">
        <v>159</v>
      </c>
      <c r="N22" s="9">
        <v>3198.9285043988298</v>
      </c>
      <c r="O22" s="10" t="s">
        <v>159</v>
      </c>
      <c r="P22" s="9">
        <v>0</v>
      </c>
      <c r="Q22" s="10" t="s">
        <v>244</v>
      </c>
      <c r="R22" s="9">
        <v>13908.014921260999</v>
      </c>
      <c r="S22" s="10" t="s">
        <v>159</v>
      </c>
    </row>
    <row r="23" spans="1:19" x14ac:dyDescent="0.2">
      <c r="A23" s="12" t="s">
        <v>190</v>
      </c>
      <c r="B23" s="9">
        <v>213.51624000000001</v>
      </c>
      <c r="C23" s="10" t="s">
        <v>159</v>
      </c>
      <c r="D23" s="9">
        <v>6761.2608342857102</v>
      </c>
      <c r="E23" s="10" t="s">
        <v>159</v>
      </c>
      <c r="F23" s="9">
        <v>86.146101548571394</v>
      </c>
      <c r="G23" s="10" t="s">
        <v>159</v>
      </c>
      <c r="H23" s="9">
        <v>2582.5794000000001</v>
      </c>
      <c r="I23" s="10" t="s">
        <v>159</v>
      </c>
      <c r="J23" s="9">
        <v>914.80304571428599</v>
      </c>
      <c r="K23" s="10" t="s">
        <v>159</v>
      </c>
      <c r="L23" s="9">
        <v>138.969891428571</v>
      </c>
      <c r="M23" s="10" t="s">
        <v>159</v>
      </c>
      <c r="N23" s="9">
        <v>3134.00676097629</v>
      </c>
      <c r="O23" s="10" t="s">
        <v>159</v>
      </c>
      <c r="P23" s="9">
        <v>0</v>
      </c>
      <c r="Q23" s="10" t="s">
        <v>244</v>
      </c>
      <c r="R23" s="9">
        <v>13831.2822739534</v>
      </c>
      <c r="S23" s="10" t="s">
        <v>159</v>
      </c>
    </row>
    <row r="24" spans="1:19" x14ac:dyDescent="0.2">
      <c r="A24" s="12" t="s">
        <v>191</v>
      </c>
      <c r="B24" s="9">
        <v>206.02486516853901</v>
      </c>
      <c r="C24" s="10" t="s">
        <v>159</v>
      </c>
      <c r="D24" s="9">
        <v>7067.4142078651703</v>
      </c>
      <c r="E24" s="10" t="s">
        <v>159</v>
      </c>
      <c r="F24" s="9">
        <v>101.66208842696599</v>
      </c>
      <c r="G24" s="10" t="s">
        <v>159</v>
      </c>
      <c r="H24" s="9">
        <v>2685.6277584269701</v>
      </c>
      <c r="I24" s="10" t="s">
        <v>159</v>
      </c>
      <c r="J24" s="9">
        <v>893.111528089888</v>
      </c>
      <c r="K24" s="10" t="s">
        <v>159</v>
      </c>
      <c r="L24" s="9">
        <v>140.085933707865</v>
      </c>
      <c r="M24" s="10" t="s">
        <v>159</v>
      </c>
      <c r="N24" s="9">
        <v>3164.33592134831</v>
      </c>
      <c r="O24" s="10" t="s">
        <v>159</v>
      </c>
      <c r="P24" s="9">
        <v>0</v>
      </c>
      <c r="Q24" s="10" t="s">
        <v>244</v>
      </c>
      <c r="R24" s="9">
        <v>14258.2623030337</v>
      </c>
      <c r="S24" s="10" t="s">
        <v>159</v>
      </c>
    </row>
    <row r="25" spans="1:19" x14ac:dyDescent="0.2">
      <c r="A25" s="12" t="s">
        <v>193</v>
      </c>
      <c r="B25" s="9">
        <v>204.43195013850399</v>
      </c>
      <c r="C25" s="10" t="s">
        <v>159</v>
      </c>
      <c r="D25" s="9">
        <v>7404.2977894736896</v>
      </c>
      <c r="E25" s="10" t="s">
        <v>159</v>
      </c>
      <c r="F25" s="9">
        <v>105.647783933518</v>
      </c>
      <c r="G25" s="10" t="s">
        <v>159</v>
      </c>
      <c r="H25" s="9">
        <v>2749.94963434903</v>
      </c>
      <c r="I25" s="10" t="s">
        <v>159</v>
      </c>
      <c r="J25" s="9">
        <v>871.87843213296401</v>
      </c>
      <c r="K25" s="10" t="s">
        <v>159</v>
      </c>
      <c r="L25" s="9">
        <v>138.61183379501401</v>
      </c>
      <c r="M25" s="10" t="s">
        <v>159</v>
      </c>
      <c r="N25" s="9">
        <v>3174.8363268698099</v>
      </c>
      <c r="O25" s="10" t="s">
        <v>159</v>
      </c>
      <c r="P25" s="9">
        <v>0</v>
      </c>
      <c r="Q25" s="10" t="s">
        <v>244</v>
      </c>
      <c r="R25" s="9">
        <v>14649.6537506925</v>
      </c>
      <c r="S25" s="10" t="s">
        <v>159</v>
      </c>
    </row>
    <row r="26" spans="1:19" x14ac:dyDescent="0.2">
      <c r="A26" s="12" t="s">
        <v>194</v>
      </c>
      <c r="B26" s="9">
        <v>201.218471869328</v>
      </c>
      <c r="C26" s="10" t="s">
        <v>159</v>
      </c>
      <c r="D26" s="9">
        <v>7378.9327404718697</v>
      </c>
      <c r="E26" s="10" t="s">
        <v>159</v>
      </c>
      <c r="F26" s="9">
        <v>110.471918422868</v>
      </c>
      <c r="G26" s="10" t="s">
        <v>159</v>
      </c>
      <c r="H26" s="9">
        <v>2726.1053568873899</v>
      </c>
      <c r="I26" s="10" t="s">
        <v>159</v>
      </c>
      <c r="J26" s="9">
        <v>811.14460072595296</v>
      </c>
      <c r="K26" s="10" t="s">
        <v>159</v>
      </c>
      <c r="L26" s="9">
        <v>131.55250508167001</v>
      </c>
      <c r="M26" s="10" t="s">
        <v>159</v>
      </c>
      <c r="N26" s="9">
        <v>3111.54491767116</v>
      </c>
      <c r="O26" s="10" t="s">
        <v>159</v>
      </c>
      <c r="P26" s="9">
        <v>0</v>
      </c>
      <c r="Q26" s="10" t="s">
        <v>244</v>
      </c>
      <c r="R26" s="9">
        <v>14470.970511130199</v>
      </c>
      <c r="S26" s="10" t="s">
        <v>159</v>
      </c>
    </row>
    <row r="27" spans="1:19" x14ac:dyDescent="0.2">
      <c r="A27" s="12" t="s">
        <v>196</v>
      </c>
      <c r="B27" s="9">
        <v>196.67877114870899</v>
      </c>
      <c r="C27" s="10" t="s">
        <v>159</v>
      </c>
      <c r="D27" s="9">
        <v>7473.0362617987503</v>
      </c>
      <c r="E27" s="10" t="s">
        <v>177</v>
      </c>
      <c r="F27" s="9">
        <v>120.982776491541</v>
      </c>
      <c r="G27" s="10" t="s">
        <v>159</v>
      </c>
      <c r="H27" s="9">
        <v>2783.0824220836998</v>
      </c>
      <c r="I27" s="10" t="s">
        <v>159</v>
      </c>
      <c r="J27" s="9">
        <v>798.28951736420299</v>
      </c>
      <c r="K27" s="10" t="s">
        <v>159</v>
      </c>
      <c r="L27" s="9">
        <v>124.129195709706</v>
      </c>
      <c r="M27" s="10" t="s">
        <v>159</v>
      </c>
      <c r="N27" s="9">
        <v>3153.6983157499599</v>
      </c>
      <c r="O27" s="10" t="s">
        <v>159</v>
      </c>
      <c r="P27" s="9">
        <v>0</v>
      </c>
      <c r="Q27" s="10" t="s">
        <v>244</v>
      </c>
      <c r="R27" s="9">
        <v>14649.897260346601</v>
      </c>
      <c r="S27" s="10" t="s">
        <v>159</v>
      </c>
    </row>
    <row r="28" spans="1:19" x14ac:dyDescent="0.2">
      <c r="A28" s="12" t="s">
        <v>197</v>
      </c>
      <c r="B28" s="9">
        <v>192.29082909728299</v>
      </c>
      <c r="C28" s="10" t="s">
        <v>159</v>
      </c>
      <c r="D28" s="9">
        <v>7521.7038278702903</v>
      </c>
      <c r="E28" s="10" t="s">
        <v>159</v>
      </c>
      <c r="F28" s="9">
        <v>123.03462226117399</v>
      </c>
      <c r="G28" s="10" t="s">
        <v>159</v>
      </c>
      <c r="H28" s="9">
        <v>2795.1942711397801</v>
      </c>
      <c r="I28" s="10" t="s">
        <v>159</v>
      </c>
      <c r="J28" s="9">
        <v>785.00156529360197</v>
      </c>
      <c r="K28" s="10" t="s">
        <v>159</v>
      </c>
      <c r="L28" s="9">
        <v>120.340936080631</v>
      </c>
      <c r="M28" s="10" t="s">
        <v>159</v>
      </c>
      <c r="N28" s="9">
        <v>3107.8888989184102</v>
      </c>
      <c r="O28" s="10" t="s">
        <v>159</v>
      </c>
      <c r="P28" s="9">
        <v>0</v>
      </c>
      <c r="Q28" s="10" t="s">
        <v>244</v>
      </c>
      <c r="R28" s="9">
        <v>14645.4549506612</v>
      </c>
      <c r="S28" s="10" t="s">
        <v>159</v>
      </c>
    </row>
    <row r="29" spans="1:19" x14ac:dyDescent="0.2">
      <c r="A29" s="12" t="s">
        <v>198</v>
      </c>
      <c r="B29" s="9">
        <v>143.23962834917899</v>
      </c>
      <c r="C29" s="10" t="s">
        <v>159</v>
      </c>
      <c r="D29" s="9">
        <v>6315.1680414865996</v>
      </c>
      <c r="E29" s="10" t="s">
        <v>159</v>
      </c>
      <c r="F29" s="9">
        <v>103.078019014693</v>
      </c>
      <c r="G29" s="10" t="s">
        <v>159</v>
      </c>
      <c r="H29" s="9">
        <v>2091.4002453691801</v>
      </c>
      <c r="I29" s="10" t="s">
        <v>159</v>
      </c>
      <c r="J29" s="9">
        <v>580.897026793431</v>
      </c>
      <c r="K29" s="10" t="s">
        <v>159</v>
      </c>
      <c r="L29" s="9">
        <v>90.271267358686302</v>
      </c>
      <c r="M29" s="10" t="s">
        <v>159</v>
      </c>
      <c r="N29" s="9">
        <v>2258.0029613584102</v>
      </c>
      <c r="O29" s="10" t="s">
        <v>159</v>
      </c>
      <c r="P29" s="9">
        <v>0</v>
      </c>
      <c r="Q29" s="10" t="s">
        <v>244</v>
      </c>
      <c r="R29" s="9">
        <v>11582.0571897302</v>
      </c>
      <c r="S29" s="10" t="s">
        <v>159</v>
      </c>
    </row>
    <row r="30" spans="1:19" x14ac:dyDescent="0.2">
      <c r="A30" s="12" t="s">
        <v>199</v>
      </c>
      <c r="B30" s="9">
        <v>174.636750638298</v>
      </c>
      <c r="C30" s="10" t="s">
        <v>159</v>
      </c>
      <c r="D30" s="9">
        <v>7316.3676561702096</v>
      </c>
      <c r="E30" s="10" t="s">
        <v>159</v>
      </c>
      <c r="F30" s="9">
        <v>164.963474042553</v>
      </c>
      <c r="G30" s="10" t="s">
        <v>159</v>
      </c>
      <c r="H30" s="9">
        <v>3224.7577461027099</v>
      </c>
      <c r="I30" s="10" t="s">
        <v>159</v>
      </c>
      <c r="J30" s="9">
        <v>860.95181106382995</v>
      </c>
      <c r="K30" s="10" t="s">
        <v>159</v>
      </c>
      <c r="L30" s="9">
        <v>131.160692083404</v>
      </c>
      <c r="M30" s="10" t="s">
        <v>159</v>
      </c>
      <c r="N30" s="9">
        <v>1750.4002109866201</v>
      </c>
      <c r="O30" s="10" t="s">
        <v>159</v>
      </c>
      <c r="P30" s="9">
        <v>0</v>
      </c>
      <c r="Q30" s="10" t="s">
        <v>244</v>
      </c>
      <c r="R30" s="9">
        <v>13623.238341087599</v>
      </c>
      <c r="S30" s="10" t="s">
        <v>159</v>
      </c>
    </row>
    <row r="31" spans="1:19" x14ac:dyDescent="0.2">
      <c r="A31" s="12" t="s">
        <v>200</v>
      </c>
      <c r="B31" s="9">
        <v>153.588195439739</v>
      </c>
      <c r="C31" s="10" t="s">
        <v>159</v>
      </c>
      <c r="D31" s="9">
        <v>7015.1431807817598</v>
      </c>
      <c r="E31" s="10" t="s">
        <v>159</v>
      </c>
      <c r="F31" s="9">
        <v>143.185338762215</v>
      </c>
      <c r="G31" s="10" t="s">
        <v>159</v>
      </c>
      <c r="H31" s="9">
        <v>3020.5115888828</v>
      </c>
      <c r="I31" s="10" t="s">
        <v>159</v>
      </c>
      <c r="J31" s="9">
        <v>889.48383713355099</v>
      </c>
      <c r="K31" s="10" t="s">
        <v>159</v>
      </c>
      <c r="L31" s="9">
        <v>116.239863034202</v>
      </c>
      <c r="M31" s="10" t="s">
        <v>159</v>
      </c>
      <c r="N31" s="9">
        <v>2393.8810514413699</v>
      </c>
      <c r="O31" s="10" t="s">
        <v>159</v>
      </c>
      <c r="P31" s="9">
        <v>0</v>
      </c>
      <c r="Q31" s="10" t="s">
        <v>244</v>
      </c>
      <c r="R31" s="9">
        <v>13732.0330554756</v>
      </c>
      <c r="S31" s="10" t="s">
        <v>159</v>
      </c>
    </row>
    <row r="32" spans="1:19" x14ac:dyDescent="0.2">
      <c r="A32" s="15" t="s">
        <v>201</v>
      </c>
      <c r="B32" s="13">
        <v>188.5</v>
      </c>
      <c r="C32" s="14" t="s">
        <v>159</v>
      </c>
      <c r="D32" s="13">
        <v>8131.4539999999997</v>
      </c>
      <c r="E32" s="14" t="s">
        <v>159</v>
      </c>
      <c r="F32" s="13">
        <v>149.34700000000001</v>
      </c>
      <c r="G32" s="14" t="s">
        <v>159</v>
      </c>
      <c r="H32" s="13">
        <v>3241.7151550100002</v>
      </c>
      <c r="I32" s="14" t="s">
        <v>159</v>
      </c>
      <c r="J32" s="13">
        <v>917.53</v>
      </c>
      <c r="K32" s="14" t="s">
        <v>159</v>
      </c>
      <c r="L32" s="13">
        <v>114.489587</v>
      </c>
      <c r="M32" s="14" t="s">
        <v>159</v>
      </c>
      <c r="N32" s="13">
        <v>3021.66486932</v>
      </c>
      <c r="O32" s="14" t="s">
        <v>159</v>
      </c>
      <c r="P32" s="13">
        <v>0</v>
      </c>
      <c r="Q32" s="14" t="s">
        <v>244</v>
      </c>
      <c r="R32" s="13">
        <v>15764.700611329999</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5'!A2", "&lt;&lt;&lt; Previous table")</f>
        <v>&lt;&lt;&lt; Previous table</v>
      </c>
    </row>
    <row r="43" spans="1:2" x14ac:dyDescent="0.2">
      <c r="A43" s="17" t="str">
        <f>HYPERLINK("#'GAMING_MACHINES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HYPERLINK("#'INDEX'!B27", "Link to index")</f>
        <v>Link to index</v>
      </c>
    </row>
    <row r="2" spans="1:19" ht="15.75" customHeight="1" x14ac:dyDescent="0.2">
      <c r="A2" s="25" t="s">
        <v>253</v>
      </c>
      <c r="B2" s="24"/>
      <c r="C2" s="24"/>
      <c r="D2" s="24"/>
      <c r="E2" s="24"/>
      <c r="F2" s="24"/>
      <c r="G2" s="24"/>
      <c r="H2" s="24"/>
      <c r="I2" s="24"/>
      <c r="J2" s="24"/>
      <c r="K2" s="24"/>
      <c r="L2" s="24"/>
      <c r="M2" s="24"/>
      <c r="N2" s="24"/>
      <c r="O2" s="24"/>
      <c r="P2" s="24"/>
      <c r="Q2" s="24"/>
      <c r="R2" s="24"/>
      <c r="S2" s="24"/>
    </row>
    <row r="3" spans="1:19" ht="15.75" customHeight="1" x14ac:dyDescent="0.2">
      <c r="A3" s="25" t="s">
        <v>45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552.97637425476501</v>
      </c>
      <c r="C7" s="10" t="s">
        <v>159</v>
      </c>
      <c r="D7" s="18">
        <v>635.45971795012701</v>
      </c>
      <c r="E7" s="10" t="s">
        <v>159</v>
      </c>
      <c r="F7" s="18">
        <v>149.881498587099</v>
      </c>
      <c r="G7" s="10" t="s">
        <v>159</v>
      </c>
      <c r="H7" s="18">
        <v>241.29775440588401</v>
      </c>
      <c r="I7" s="10" t="s">
        <v>159</v>
      </c>
      <c r="J7" s="18">
        <v>351.24372618531601</v>
      </c>
      <c r="K7" s="10" t="s">
        <v>159</v>
      </c>
      <c r="L7" s="18">
        <v>67.710583462320898</v>
      </c>
      <c r="M7" s="10" t="s">
        <v>159</v>
      </c>
      <c r="N7" s="18">
        <v>494.71766627653898</v>
      </c>
      <c r="O7" s="10" t="s">
        <v>159</v>
      </c>
      <c r="P7" s="18">
        <v>0</v>
      </c>
      <c r="Q7" s="10" t="s">
        <v>244</v>
      </c>
      <c r="R7" s="18">
        <v>424.22722877411798</v>
      </c>
      <c r="S7" s="10" t="s">
        <v>159</v>
      </c>
    </row>
    <row r="8" spans="1:19" x14ac:dyDescent="0.2">
      <c r="A8" s="12" t="s">
        <v>171</v>
      </c>
      <c r="B8" s="18">
        <v>633.45189603492804</v>
      </c>
      <c r="C8" s="10" t="s">
        <v>159</v>
      </c>
      <c r="D8" s="18">
        <v>732.47321579623497</v>
      </c>
      <c r="E8" s="10" t="s">
        <v>159</v>
      </c>
      <c r="F8" s="18">
        <v>180.89498233636499</v>
      </c>
      <c r="G8" s="10" t="s">
        <v>159</v>
      </c>
      <c r="H8" s="18">
        <v>298.53421200075098</v>
      </c>
      <c r="I8" s="10" t="s">
        <v>159</v>
      </c>
      <c r="J8" s="18">
        <v>391.028714318097</v>
      </c>
      <c r="K8" s="10" t="s">
        <v>159</v>
      </c>
      <c r="L8" s="18">
        <v>112.222165098624</v>
      </c>
      <c r="M8" s="10" t="s">
        <v>159</v>
      </c>
      <c r="N8" s="18">
        <v>558.69470405741504</v>
      </c>
      <c r="O8" s="10" t="s">
        <v>159</v>
      </c>
      <c r="P8" s="18">
        <v>0</v>
      </c>
      <c r="Q8" s="10" t="s">
        <v>244</v>
      </c>
      <c r="R8" s="18">
        <v>489.22461177113502</v>
      </c>
      <c r="S8" s="10" t="s">
        <v>159</v>
      </c>
    </row>
    <row r="9" spans="1:19" x14ac:dyDescent="0.2">
      <c r="A9" s="12" t="s">
        <v>172</v>
      </c>
      <c r="B9" s="18">
        <v>666.04946267154503</v>
      </c>
      <c r="C9" s="10" t="s">
        <v>159</v>
      </c>
      <c r="D9" s="18">
        <v>804.83268755144002</v>
      </c>
      <c r="E9" s="10" t="s">
        <v>159</v>
      </c>
      <c r="F9" s="18">
        <v>193.137258478116</v>
      </c>
      <c r="G9" s="10" t="s">
        <v>159</v>
      </c>
      <c r="H9" s="18">
        <v>337.56047631002298</v>
      </c>
      <c r="I9" s="10" t="s">
        <v>159</v>
      </c>
      <c r="J9" s="18">
        <v>426.47609870991897</v>
      </c>
      <c r="K9" s="10" t="s">
        <v>159</v>
      </c>
      <c r="L9" s="18">
        <v>173.01823192465801</v>
      </c>
      <c r="M9" s="10" t="s">
        <v>159</v>
      </c>
      <c r="N9" s="18">
        <v>612.85451157014995</v>
      </c>
      <c r="O9" s="10" t="s">
        <v>159</v>
      </c>
      <c r="P9" s="18">
        <v>0</v>
      </c>
      <c r="Q9" s="10" t="s">
        <v>244</v>
      </c>
      <c r="R9" s="18">
        <v>539.22320217860999</v>
      </c>
      <c r="S9" s="10" t="s">
        <v>159</v>
      </c>
    </row>
    <row r="10" spans="1:19" x14ac:dyDescent="0.2">
      <c r="A10" s="12" t="s">
        <v>173</v>
      </c>
      <c r="B10" s="18">
        <v>700.18234567978595</v>
      </c>
      <c r="C10" s="10" t="s">
        <v>159</v>
      </c>
      <c r="D10" s="18">
        <v>842.12067024373903</v>
      </c>
      <c r="E10" s="10" t="s">
        <v>159</v>
      </c>
      <c r="F10" s="18">
        <v>200.73720293160099</v>
      </c>
      <c r="G10" s="10" t="s">
        <v>159</v>
      </c>
      <c r="H10" s="18">
        <v>385.45152376893998</v>
      </c>
      <c r="I10" s="10" t="s">
        <v>159</v>
      </c>
      <c r="J10" s="18">
        <v>473.62267941061799</v>
      </c>
      <c r="K10" s="10" t="s">
        <v>159</v>
      </c>
      <c r="L10" s="18">
        <v>229.653512092624</v>
      </c>
      <c r="M10" s="10" t="s">
        <v>159</v>
      </c>
      <c r="N10" s="18">
        <v>658.80119523238</v>
      </c>
      <c r="O10" s="10" t="s">
        <v>159</v>
      </c>
      <c r="P10" s="18">
        <v>0</v>
      </c>
      <c r="Q10" s="10" t="s">
        <v>244</v>
      </c>
      <c r="R10" s="18">
        <v>577.69860724705904</v>
      </c>
      <c r="S10" s="10" t="s">
        <v>159</v>
      </c>
    </row>
    <row r="11" spans="1:19" x14ac:dyDescent="0.2">
      <c r="A11" s="12" t="s">
        <v>174</v>
      </c>
      <c r="B11" s="18">
        <v>716.55515131096399</v>
      </c>
      <c r="C11" s="10" t="s">
        <v>159</v>
      </c>
      <c r="D11" s="18">
        <v>869.28731307887801</v>
      </c>
      <c r="E11" s="10" t="s">
        <v>159</v>
      </c>
      <c r="F11" s="18">
        <v>261.545009576506</v>
      </c>
      <c r="G11" s="10" t="s">
        <v>159</v>
      </c>
      <c r="H11" s="18">
        <v>419.64050835340998</v>
      </c>
      <c r="I11" s="10" t="s">
        <v>159</v>
      </c>
      <c r="J11" s="18">
        <v>524.82164000384</v>
      </c>
      <c r="K11" s="10" t="s">
        <v>159</v>
      </c>
      <c r="L11" s="18">
        <v>278.91348463338301</v>
      </c>
      <c r="M11" s="10" t="s">
        <v>159</v>
      </c>
      <c r="N11" s="18">
        <v>703.48682010082302</v>
      </c>
      <c r="O11" s="10" t="s">
        <v>159</v>
      </c>
      <c r="P11" s="18">
        <v>0</v>
      </c>
      <c r="Q11" s="10" t="s">
        <v>244</v>
      </c>
      <c r="R11" s="18">
        <v>610.02755775396395</v>
      </c>
      <c r="S11" s="10" t="s">
        <v>159</v>
      </c>
    </row>
    <row r="12" spans="1:19" x14ac:dyDescent="0.2">
      <c r="A12" s="12" t="s">
        <v>175</v>
      </c>
      <c r="B12" s="18">
        <v>739.229116766316</v>
      </c>
      <c r="C12" s="10" t="s">
        <v>159</v>
      </c>
      <c r="D12" s="18">
        <v>891.29956615204503</v>
      </c>
      <c r="E12" s="10" t="s">
        <v>159</v>
      </c>
      <c r="F12" s="18">
        <v>297.25869517567099</v>
      </c>
      <c r="G12" s="10" t="s">
        <v>159</v>
      </c>
      <c r="H12" s="18">
        <v>462.13571794038398</v>
      </c>
      <c r="I12" s="10" t="s">
        <v>159</v>
      </c>
      <c r="J12" s="18">
        <v>573.657906717733</v>
      </c>
      <c r="K12" s="10" t="s">
        <v>159</v>
      </c>
      <c r="L12" s="18">
        <v>312.28747614563798</v>
      </c>
      <c r="M12" s="10" t="s">
        <v>159</v>
      </c>
      <c r="N12" s="18">
        <v>631.82764906734405</v>
      </c>
      <c r="O12" s="10" t="s">
        <v>159</v>
      </c>
      <c r="P12" s="18">
        <v>0</v>
      </c>
      <c r="Q12" s="10" t="s">
        <v>244</v>
      </c>
      <c r="R12" s="18">
        <v>612.03189555384097</v>
      </c>
      <c r="S12" s="10" t="s">
        <v>159</v>
      </c>
    </row>
    <row r="13" spans="1:19" x14ac:dyDescent="0.2">
      <c r="A13" s="12" t="s">
        <v>179</v>
      </c>
      <c r="B13" s="18">
        <v>766.99679737869099</v>
      </c>
      <c r="C13" s="10" t="s">
        <v>159</v>
      </c>
      <c r="D13" s="18">
        <v>926.60821035311005</v>
      </c>
      <c r="E13" s="10" t="s">
        <v>159</v>
      </c>
      <c r="F13" s="18">
        <v>316.95721077654503</v>
      </c>
      <c r="G13" s="10" t="s">
        <v>159</v>
      </c>
      <c r="H13" s="18">
        <v>527.74214558881101</v>
      </c>
      <c r="I13" s="10" t="s">
        <v>159</v>
      </c>
      <c r="J13" s="18">
        <v>615.05142187355898</v>
      </c>
      <c r="K13" s="10" t="s">
        <v>159</v>
      </c>
      <c r="L13" s="18">
        <v>340.68766211136301</v>
      </c>
      <c r="M13" s="10" t="s">
        <v>159</v>
      </c>
      <c r="N13" s="18">
        <v>611.48359776779398</v>
      </c>
      <c r="O13" s="10" t="s">
        <v>159</v>
      </c>
      <c r="P13" s="18">
        <v>0</v>
      </c>
      <c r="Q13" s="10" t="s">
        <v>244</v>
      </c>
      <c r="R13" s="18">
        <v>634.67210815869498</v>
      </c>
      <c r="S13" s="10" t="s">
        <v>159</v>
      </c>
    </row>
    <row r="14" spans="1:19" x14ac:dyDescent="0.2">
      <c r="A14" s="12" t="s">
        <v>180</v>
      </c>
      <c r="B14" s="18">
        <v>732.61936882583598</v>
      </c>
      <c r="C14" s="10" t="s">
        <v>159</v>
      </c>
      <c r="D14" s="18">
        <v>966.95624220311095</v>
      </c>
      <c r="E14" s="10" t="s">
        <v>159</v>
      </c>
      <c r="F14" s="18">
        <v>346.527777777778</v>
      </c>
      <c r="G14" s="10" t="s">
        <v>159</v>
      </c>
      <c r="H14" s="18">
        <v>575.75719092403995</v>
      </c>
      <c r="I14" s="10" t="s">
        <v>159</v>
      </c>
      <c r="J14" s="18">
        <v>631.121735786724</v>
      </c>
      <c r="K14" s="10" t="s">
        <v>159</v>
      </c>
      <c r="L14" s="18">
        <v>342.30059194798298</v>
      </c>
      <c r="M14" s="10" t="s">
        <v>159</v>
      </c>
      <c r="N14" s="18">
        <v>629.63413177402401</v>
      </c>
      <c r="O14" s="10" t="s">
        <v>159</v>
      </c>
      <c r="P14" s="18">
        <v>0</v>
      </c>
      <c r="Q14" s="10" t="s">
        <v>244</v>
      </c>
      <c r="R14" s="18">
        <v>661.68863346463797</v>
      </c>
      <c r="S14" s="10" t="s">
        <v>159</v>
      </c>
    </row>
    <row r="15" spans="1:19" x14ac:dyDescent="0.2">
      <c r="A15" s="12" t="s">
        <v>181</v>
      </c>
      <c r="B15" s="18">
        <v>748.67688755591803</v>
      </c>
      <c r="C15" s="10" t="s">
        <v>159</v>
      </c>
      <c r="D15" s="18">
        <v>979.68894832206502</v>
      </c>
      <c r="E15" s="10" t="s">
        <v>159</v>
      </c>
      <c r="F15" s="18">
        <v>386.85755321248899</v>
      </c>
      <c r="G15" s="10" t="s">
        <v>159</v>
      </c>
      <c r="H15" s="18">
        <v>594.68565888857097</v>
      </c>
      <c r="I15" s="10" t="s">
        <v>159</v>
      </c>
      <c r="J15" s="18">
        <v>626.07051621107598</v>
      </c>
      <c r="K15" s="10" t="s">
        <v>159</v>
      </c>
      <c r="L15" s="18">
        <v>295.09837781831101</v>
      </c>
      <c r="M15" s="10" t="s">
        <v>159</v>
      </c>
      <c r="N15" s="18">
        <v>640.12201509240299</v>
      </c>
      <c r="O15" s="10" t="s">
        <v>159</v>
      </c>
      <c r="P15" s="18">
        <v>0</v>
      </c>
      <c r="Q15" s="10" t="s">
        <v>244</v>
      </c>
      <c r="R15" s="18">
        <v>670.178667610959</v>
      </c>
      <c r="S15" s="10" t="s">
        <v>159</v>
      </c>
    </row>
    <row r="16" spans="1:19" x14ac:dyDescent="0.2">
      <c r="A16" s="12" t="s">
        <v>182</v>
      </c>
      <c r="B16" s="18">
        <v>706.35944911924503</v>
      </c>
      <c r="C16" s="10" t="s">
        <v>159</v>
      </c>
      <c r="D16" s="18">
        <v>1002.8349866341</v>
      </c>
      <c r="E16" s="10" t="s">
        <v>159</v>
      </c>
      <c r="F16" s="18">
        <v>423.54356829921801</v>
      </c>
      <c r="G16" s="10" t="s">
        <v>159</v>
      </c>
      <c r="H16" s="18">
        <v>547.47197101494703</v>
      </c>
      <c r="I16" s="10" t="s">
        <v>159</v>
      </c>
      <c r="J16" s="18">
        <v>652.74599754341102</v>
      </c>
      <c r="K16" s="10" t="s">
        <v>159</v>
      </c>
      <c r="L16" s="18">
        <v>299.74396390906702</v>
      </c>
      <c r="M16" s="10" t="s">
        <v>159</v>
      </c>
      <c r="N16" s="18">
        <v>646.20681918405103</v>
      </c>
      <c r="O16" s="10" t="s">
        <v>159</v>
      </c>
      <c r="P16" s="18">
        <v>0</v>
      </c>
      <c r="Q16" s="10" t="s">
        <v>244</v>
      </c>
      <c r="R16" s="18">
        <v>670.85601649402304</v>
      </c>
      <c r="S16" s="10" t="s">
        <v>159</v>
      </c>
    </row>
    <row r="17" spans="1:19" x14ac:dyDescent="0.2">
      <c r="A17" s="12" t="s">
        <v>183</v>
      </c>
      <c r="B17" s="18">
        <v>665.92189643202698</v>
      </c>
      <c r="C17" s="10" t="s">
        <v>159</v>
      </c>
      <c r="D17" s="18">
        <v>879.41346206278104</v>
      </c>
      <c r="E17" s="10" t="s">
        <v>159</v>
      </c>
      <c r="F17" s="18">
        <v>464.21513970529003</v>
      </c>
      <c r="G17" s="10" t="s">
        <v>159</v>
      </c>
      <c r="H17" s="18">
        <v>572.80058995158197</v>
      </c>
      <c r="I17" s="10" t="s">
        <v>159</v>
      </c>
      <c r="J17" s="18">
        <v>616.35772621998296</v>
      </c>
      <c r="K17" s="10" t="s">
        <v>159</v>
      </c>
      <c r="L17" s="18">
        <v>309.770889754807</v>
      </c>
      <c r="M17" s="10" t="s">
        <v>159</v>
      </c>
      <c r="N17" s="18">
        <v>649.48457966924298</v>
      </c>
      <c r="O17" s="10" t="s">
        <v>159</v>
      </c>
      <c r="P17" s="18">
        <v>0</v>
      </c>
      <c r="Q17" s="10" t="s">
        <v>244</v>
      </c>
      <c r="R17" s="18">
        <v>632.13477708210996</v>
      </c>
      <c r="S17" s="10" t="s">
        <v>159</v>
      </c>
    </row>
    <row r="18" spans="1:19" x14ac:dyDescent="0.2">
      <c r="A18" s="12" t="s">
        <v>185</v>
      </c>
      <c r="B18" s="18">
        <v>642.14652678207995</v>
      </c>
      <c r="C18" s="10" t="s">
        <v>159</v>
      </c>
      <c r="D18" s="18">
        <v>886.85656536146905</v>
      </c>
      <c r="E18" s="10" t="s">
        <v>159</v>
      </c>
      <c r="F18" s="18">
        <v>489.08668915264099</v>
      </c>
      <c r="G18" s="10" t="s">
        <v>159</v>
      </c>
      <c r="H18" s="18">
        <v>575.33471409921106</v>
      </c>
      <c r="I18" s="10" t="s">
        <v>159</v>
      </c>
      <c r="J18" s="18">
        <v>601.42983733857602</v>
      </c>
      <c r="K18" s="10" t="s">
        <v>159</v>
      </c>
      <c r="L18" s="18">
        <v>322.88115508723303</v>
      </c>
      <c r="M18" s="10" t="s">
        <v>159</v>
      </c>
      <c r="N18" s="18">
        <v>657.43422993750505</v>
      </c>
      <c r="O18" s="10" t="s">
        <v>159</v>
      </c>
      <c r="P18" s="18">
        <v>0</v>
      </c>
      <c r="Q18" s="10" t="s">
        <v>244</v>
      </c>
      <c r="R18" s="18">
        <v>635.024787740188</v>
      </c>
      <c r="S18" s="10" t="s">
        <v>159</v>
      </c>
    </row>
    <row r="19" spans="1:19" x14ac:dyDescent="0.2">
      <c r="A19" s="12" t="s">
        <v>186</v>
      </c>
      <c r="B19" s="18">
        <v>622.23808814797405</v>
      </c>
      <c r="C19" s="10" t="s">
        <v>159</v>
      </c>
      <c r="D19" s="18">
        <v>869.97610693067202</v>
      </c>
      <c r="E19" s="10" t="s">
        <v>159</v>
      </c>
      <c r="F19" s="18">
        <v>420.69204376097701</v>
      </c>
      <c r="G19" s="10" t="s">
        <v>159</v>
      </c>
      <c r="H19" s="18">
        <v>536.32503482088703</v>
      </c>
      <c r="I19" s="10" t="s">
        <v>159</v>
      </c>
      <c r="J19" s="18">
        <v>576.14653969487802</v>
      </c>
      <c r="K19" s="10" t="s">
        <v>159</v>
      </c>
      <c r="L19" s="18">
        <v>307.464976402518</v>
      </c>
      <c r="M19" s="10" t="s">
        <v>159</v>
      </c>
      <c r="N19" s="18">
        <v>617.11500756132398</v>
      </c>
      <c r="O19" s="10" t="s">
        <v>159</v>
      </c>
      <c r="P19" s="18">
        <v>0</v>
      </c>
      <c r="Q19" s="10" t="s">
        <v>244</v>
      </c>
      <c r="R19" s="18">
        <v>607.63279414170097</v>
      </c>
      <c r="S19" s="10" t="s">
        <v>159</v>
      </c>
    </row>
    <row r="20" spans="1:19" x14ac:dyDescent="0.2">
      <c r="A20" s="12" t="s">
        <v>187</v>
      </c>
      <c r="B20" s="18">
        <v>633.316064450981</v>
      </c>
      <c r="C20" s="10" t="s">
        <v>159</v>
      </c>
      <c r="D20" s="18">
        <v>901.45539424598496</v>
      </c>
      <c r="E20" s="10" t="s">
        <v>159</v>
      </c>
      <c r="F20" s="18">
        <v>372.223871271044</v>
      </c>
      <c r="G20" s="10" t="s">
        <v>159</v>
      </c>
      <c r="H20" s="18">
        <v>553.84555641653299</v>
      </c>
      <c r="I20" s="10" t="s">
        <v>159</v>
      </c>
      <c r="J20" s="18">
        <v>582.14890786607396</v>
      </c>
      <c r="K20" s="10" t="s">
        <v>159</v>
      </c>
      <c r="L20" s="18">
        <v>301.679884743961</v>
      </c>
      <c r="M20" s="10" t="s">
        <v>159</v>
      </c>
      <c r="N20" s="18">
        <v>619.29575454719804</v>
      </c>
      <c r="O20" s="10" t="s">
        <v>159</v>
      </c>
      <c r="P20" s="18">
        <v>0</v>
      </c>
      <c r="Q20" s="10" t="s">
        <v>244</v>
      </c>
      <c r="R20" s="18">
        <v>620.93381669130395</v>
      </c>
      <c r="S20" s="10" t="s">
        <v>159</v>
      </c>
    </row>
    <row r="21" spans="1:19" x14ac:dyDescent="0.2">
      <c r="A21" s="12" t="s">
        <v>188</v>
      </c>
      <c r="B21" s="18">
        <v>624.54150409013596</v>
      </c>
      <c r="C21" s="10" t="s">
        <v>159</v>
      </c>
      <c r="D21" s="18">
        <v>922.78830052449098</v>
      </c>
      <c r="E21" s="10" t="s">
        <v>159</v>
      </c>
      <c r="F21" s="18">
        <v>366.099034423136</v>
      </c>
      <c r="G21" s="10" t="s">
        <v>159</v>
      </c>
      <c r="H21" s="18">
        <v>566.15005478042804</v>
      </c>
      <c r="I21" s="10" t="s">
        <v>159</v>
      </c>
      <c r="J21" s="18">
        <v>574.20555545892501</v>
      </c>
      <c r="K21" s="10" t="s">
        <v>159</v>
      </c>
      <c r="L21" s="18">
        <v>290.81828659239301</v>
      </c>
      <c r="M21" s="10" t="s">
        <v>159</v>
      </c>
      <c r="N21" s="18">
        <v>614.95120722598404</v>
      </c>
      <c r="O21" s="10" t="s">
        <v>159</v>
      </c>
      <c r="P21" s="18">
        <v>0</v>
      </c>
      <c r="Q21" s="10" t="s">
        <v>244</v>
      </c>
      <c r="R21" s="18">
        <v>626.86972043528101</v>
      </c>
      <c r="S21" s="10" t="s">
        <v>159</v>
      </c>
    </row>
    <row r="22" spans="1:19" x14ac:dyDescent="0.2">
      <c r="A22" s="12" t="s">
        <v>189</v>
      </c>
      <c r="B22" s="18">
        <v>597.51355034116204</v>
      </c>
      <c r="C22" s="10" t="s">
        <v>159</v>
      </c>
      <c r="D22" s="18">
        <v>922.58155830721705</v>
      </c>
      <c r="E22" s="10" t="s">
        <v>159</v>
      </c>
      <c r="F22" s="18">
        <v>346.98873649528798</v>
      </c>
      <c r="G22" s="10" t="s">
        <v>159</v>
      </c>
      <c r="H22" s="18">
        <v>570.75078423922901</v>
      </c>
      <c r="I22" s="10" t="s">
        <v>159</v>
      </c>
      <c r="J22" s="18">
        <v>558.99156449052202</v>
      </c>
      <c r="K22" s="10" t="s">
        <v>159</v>
      </c>
      <c r="L22" s="18">
        <v>285.35676204407901</v>
      </c>
      <c r="M22" s="10" t="s">
        <v>159</v>
      </c>
      <c r="N22" s="18">
        <v>559.07810221124601</v>
      </c>
      <c r="O22" s="10" t="s">
        <v>159</v>
      </c>
      <c r="P22" s="18">
        <v>0</v>
      </c>
      <c r="Q22" s="10" t="s">
        <v>244</v>
      </c>
      <c r="R22" s="18">
        <v>610.74788619246999</v>
      </c>
      <c r="S22" s="10" t="s">
        <v>159</v>
      </c>
    </row>
    <row r="23" spans="1:19" x14ac:dyDescent="0.2">
      <c r="A23" s="12" t="s">
        <v>190</v>
      </c>
      <c r="B23" s="18">
        <v>566.93515158765001</v>
      </c>
      <c r="C23" s="10" t="s">
        <v>159</v>
      </c>
      <c r="D23" s="18">
        <v>935.13967552789097</v>
      </c>
      <c r="E23" s="10" t="s">
        <v>159</v>
      </c>
      <c r="F23" s="18">
        <v>383.056962007707</v>
      </c>
      <c r="G23" s="10" t="s">
        <v>159</v>
      </c>
      <c r="H23" s="18">
        <v>577.22865466079497</v>
      </c>
      <c r="I23" s="10" t="s">
        <v>159</v>
      </c>
      <c r="J23" s="18">
        <v>553.87647309084002</v>
      </c>
      <c r="K23" s="10" t="s">
        <v>159</v>
      </c>
      <c r="L23" s="18">
        <v>278.277844323382</v>
      </c>
      <c r="M23" s="10" t="s">
        <v>159</v>
      </c>
      <c r="N23" s="18">
        <v>550.13658215407395</v>
      </c>
      <c r="O23" s="10" t="s">
        <v>159</v>
      </c>
      <c r="P23" s="18">
        <v>0</v>
      </c>
      <c r="Q23" s="10" t="s">
        <v>244</v>
      </c>
      <c r="R23" s="18">
        <v>612.84386115057396</v>
      </c>
      <c r="S23" s="10" t="s">
        <v>159</v>
      </c>
    </row>
    <row r="24" spans="1:19" x14ac:dyDescent="0.2">
      <c r="A24" s="12" t="s">
        <v>191</v>
      </c>
      <c r="B24" s="18">
        <v>548.08428742562</v>
      </c>
      <c r="C24" s="10" t="s">
        <v>159</v>
      </c>
      <c r="D24" s="18">
        <v>979.22099108884197</v>
      </c>
      <c r="E24" s="10" t="s">
        <v>159</v>
      </c>
      <c r="F24" s="18">
        <v>455.52100245044699</v>
      </c>
      <c r="G24" s="10" t="s">
        <v>159</v>
      </c>
      <c r="H24" s="18">
        <v>601.70792354520597</v>
      </c>
      <c r="I24" s="10" t="s">
        <v>159</v>
      </c>
      <c r="J24" s="18">
        <v>544.99622921422394</v>
      </c>
      <c r="K24" s="10" t="s">
        <v>159</v>
      </c>
      <c r="L24" s="18">
        <v>283.71890200143503</v>
      </c>
      <c r="M24" s="10" t="s">
        <v>159</v>
      </c>
      <c r="N24" s="18">
        <v>552.88133195782598</v>
      </c>
      <c r="O24" s="10" t="s">
        <v>159</v>
      </c>
      <c r="P24" s="18">
        <v>0</v>
      </c>
      <c r="Q24" s="10" t="s">
        <v>244</v>
      </c>
      <c r="R24" s="18">
        <v>632.70971391071703</v>
      </c>
      <c r="S24" s="10" t="s">
        <v>159</v>
      </c>
    </row>
    <row r="25" spans="1:19" x14ac:dyDescent="0.2">
      <c r="A25" s="12" t="s">
        <v>193</v>
      </c>
      <c r="B25" s="18">
        <v>541.88529242921004</v>
      </c>
      <c r="C25" s="10" t="s">
        <v>159</v>
      </c>
      <c r="D25" s="18">
        <v>1024.24793845613</v>
      </c>
      <c r="E25" s="10" t="s">
        <v>159</v>
      </c>
      <c r="F25" s="18">
        <v>476.69100076369102</v>
      </c>
      <c r="G25" s="10" t="s">
        <v>159</v>
      </c>
      <c r="H25" s="18">
        <v>615.93855917003498</v>
      </c>
      <c r="I25" s="10" t="s">
        <v>159</v>
      </c>
      <c r="J25" s="18">
        <v>535.29278776802198</v>
      </c>
      <c r="K25" s="10" t="s">
        <v>159</v>
      </c>
      <c r="L25" s="18">
        <v>282.97164314225199</v>
      </c>
      <c r="M25" s="10" t="s">
        <v>159</v>
      </c>
      <c r="N25" s="18">
        <v>549.61090188846504</v>
      </c>
      <c r="O25" s="10" t="s">
        <v>159</v>
      </c>
      <c r="P25" s="18">
        <v>0</v>
      </c>
      <c r="Q25" s="10" t="s">
        <v>244</v>
      </c>
      <c r="R25" s="18">
        <v>649.02978195021899</v>
      </c>
      <c r="S25" s="10" t="s">
        <v>159</v>
      </c>
    </row>
    <row r="26" spans="1:19" x14ac:dyDescent="0.2">
      <c r="A26" s="12" t="s">
        <v>194</v>
      </c>
      <c r="B26" s="18">
        <v>530.19777872032898</v>
      </c>
      <c r="C26" s="10" t="s">
        <v>159</v>
      </c>
      <c r="D26" s="18">
        <v>1021.50309558147</v>
      </c>
      <c r="E26" s="10" t="s">
        <v>159</v>
      </c>
      <c r="F26" s="18">
        <v>504.41372420382697</v>
      </c>
      <c r="G26" s="10" t="s">
        <v>159</v>
      </c>
      <c r="H26" s="18">
        <v>611.07561808446997</v>
      </c>
      <c r="I26" s="10" t="s">
        <v>159</v>
      </c>
      <c r="J26" s="18">
        <v>502.19529345324599</v>
      </c>
      <c r="K26" s="10" t="s">
        <v>159</v>
      </c>
      <c r="L26" s="18">
        <v>269.38547786128299</v>
      </c>
      <c r="M26" s="10" t="s">
        <v>159</v>
      </c>
      <c r="N26" s="18">
        <v>535.51318796696501</v>
      </c>
      <c r="O26" s="10" t="s">
        <v>159</v>
      </c>
      <c r="P26" s="18">
        <v>0</v>
      </c>
      <c r="Q26" s="10" t="s">
        <v>244</v>
      </c>
      <c r="R26" s="18">
        <v>641.422646625835</v>
      </c>
      <c r="S26" s="10" t="s">
        <v>159</v>
      </c>
    </row>
    <row r="27" spans="1:19" x14ac:dyDescent="0.2">
      <c r="A27" s="12" t="s">
        <v>196</v>
      </c>
      <c r="B27" s="18">
        <v>513.54670772840598</v>
      </c>
      <c r="C27" s="10" t="s">
        <v>159</v>
      </c>
      <c r="D27" s="18">
        <v>1037.53451464093</v>
      </c>
      <c r="E27" s="10" t="s">
        <v>177</v>
      </c>
      <c r="F27" s="18">
        <v>561.01028186972701</v>
      </c>
      <c r="G27" s="10" t="s">
        <v>159</v>
      </c>
      <c r="H27" s="18">
        <v>624.28846812790005</v>
      </c>
      <c r="I27" s="10" t="s">
        <v>159</v>
      </c>
      <c r="J27" s="18">
        <v>497.84280910219599</v>
      </c>
      <c r="K27" s="10" t="s">
        <v>159</v>
      </c>
      <c r="L27" s="18">
        <v>253.054919654646</v>
      </c>
      <c r="M27" s="10" t="s">
        <v>159</v>
      </c>
      <c r="N27" s="18">
        <v>541.45751930911297</v>
      </c>
      <c r="O27" s="10" t="s">
        <v>159</v>
      </c>
      <c r="P27" s="18">
        <v>0</v>
      </c>
      <c r="Q27" s="10" t="s">
        <v>244</v>
      </c>
      <c r="R27" s="18">
        <v>650.37425453559104</v>
      </c>
      <c r="S27" s="10" t="s">
        <v>159</v>
      </c>
    </row>
    <row r="28" spans="1:19" x14ac:dyDescent="0.2">
      <c r="A28" s="12" t="s">
        <v>197</v>
      </c>
      <c r="B28" s="18">
        <v>497.128413079788</v>
      </c>
      <c r="C28" s="10" t="s">
        <v>159</v>
      </c>
      <c r="D28" s="18">
        <v>1046.41644529888</v>
      </c>
      <c r="E28" s="10" t="s">
        <v>159</v>
      </c>
      <c r="F28" s="18">
        <v>579.80484310384099</v>
      </c>
      <c r="G28" s="10" t="s">
        <v>159</v>
      </c>
      <c r="H28" s="18">
        <v>625.42743843498204</v>
      </c>
      <c r="I28" s="10" t="s">
        <v>159</v>
      </c>
      <c r="J28" s="18">
        <v>490.93216390021001</v>
      </c>
      <c r="K28" s="10" t="s">
        <v>159</v>
      </c>
      <c r="L28" s="18">
        <v>243.44221457317701</v>
      </c>
      <c r="M28" s="10" t="s">
        <v>159</v>
      </c>
      <c r="N28" s="18">
        <v>531.44264017803596</v>
      </c>
      <c r="O28" s="10" t="s">
        <v>159</v>
      </c>
      <c r="P28" s="18">
        <v>0</v>
      </c>
      <c r="Q28" s="10" t="s">
        <v>244</v>
      </c>
      <c r="R28" s="18">
        <v>649.681939336563</v>
      </c>
      <c r="S28" s="10" t="s">
        <v>159</v>
      </c>
    </row>
    <row r="29" spans="1:19" x14ac:dyDescent="0.2">
      <c r="A29" s="12" t="s">
        <v>198</v>
      </c>
      <c r="B29" s="18">
        <v>366.77838443027599</v>
      </c>
      <c r="C29" s="10" t="s">
        <v>159</v>
      </c>
      <c r="D29" s="18">
        <v>881.141338270559</v>
      </c>
      <c r="E29" s="10" t="s">
        <v>159</v>
      </c>
      <c r="F29" s="18">
        <v>491.32911991988198</v>
      </c>
      <c r="G29" s="10" t="s">
        <v>159</v>
      </c>
      <c r="H29" s="18">
        <v>466.03165308335798</v>
      </c>
      <c r="I29" s="10" t="s">
        <v>159</v>
      </c>
      <c r="J29" s="18">
        <v>363.12469406235101</v>
      </c>
      <c r="K29" s="10" t="s">
        <v>159</v>
      </c>
      <c r="L29" s="18">
        <v>181.16482068802799</v>
      </c>
      <c r="M29" s="10" t="s">
        <v>159</v>
      </c>
      <c r="N29" s="18">
        <v>385.19014585977601</v>
      </c>
      <c r="O29" s="10" t="s">
        <v>159</v>
      </c>
      <c r="P29" s="18">
        <v>0</v>
      </c>
      <c r="Q29" s="10" t="s">
        <v>244</v>
      </c>
      <c r="R29" s="18">
        <v>513.11442427102395</v>
      </c>
      <c r="S29" s="10" t="s">
        <v>159</v>
      </c>
    </row>
    <row r="30" spans="1:19" x14ac:dyDescent="0.2">
      <c r="A30" s="12" t="s">
        <v>199</v>
      </c>
      <c r="B30" s="18">
        <v>444.77514593192097</v>
      </c>
      <c r="C30" s="10" t="s">
        <v>159</v>
      </c>
      <c r="D30" s="18">
        <v>1033.41402782617</v>
      </c>
      <c r="E30" s="10" t="s">
        <v>159</v>
      </c>
      <c r="F30" s="18">
        <v>794.40037481622699</v>
      </c>
      <c r="G30" s="10" t="s">
        <v>159</v>
      </c>
      <c r="H30" s="18">
        <v>719.29305797474296</v>
      </c>
      <c r="I30" s="10" t="s">
        <v>159</v>
      </c>
      <c r="J30" s="18">
        <v>540.35386198912204</v>
      </c>
      <c r="K30" s="10" t="s">
        <v>159</v>
      </c>
      <c r="L30" s="18">
        <v>261.86663525976002</v>
      </c>
      <c r="M30" s="10" t="s">
        <v>159</v>
      </c>
      <c r="N30" s="18">
        <v>303.02526724055298</v>
      </c>
      <c r="O30" s="10" t="s">
        <v>159</v>
      </c>
      <c r="P30" s="18">
        <v>0</v>
      </c>
      <c r="Q30" s="10" t="s">
        <v>244</v>
      </c>
      <c r="R30" s="18">
        <v>608.30480820934804</v>
      </c>
      <c r="S30" s="10" t="s">
        <v>159</v>
      </c>
    </row>
    <row r="31" spans="1:19" x14ac:dyDescent="0.2">
      <c r="A31" s="12" t="s">
        <v>200</v>
      </c>
      <c r="B31" s="18">
        <v>402.51374793535598</v>
      </c>
      <c r="C31" s="10" t="s">
        <v>159</v>
      </c>
      <c r="D31" s="18">
        <v>1032.1050182731601</v>
      </c>
      <c r="E31" s="10" t="s">
        <v>159</v>
      </c>
      <c r="F31" s="18">
        <v>714.48441567109398</v>
      </c>
      <c r="G31" s="10" t="s">
        <v>159</v>
      </c>
      <c r="H31" s="18">
        <v>692.64203491081901</v>
      </c>
      <c r="I31" s="10" t="s">
        <v>159</v>
      </c>
      <c r="J31" s="18">
        <v>577.79728634040305</v>
      </c>
      <c r="K31" s="10" t="s">
        <v>159</v>
      </c>
      <c r="L31" s="18">
        <v>239.14628194417401</v>
      </c>
      <c r="M31" s="10" t="s">
        <v>159</v>
      </c>
      <c r="N31" s="18">
        <v>432.69157984854502</v>
      </c>
      <c r="O31" s="10" t="s">
        <v>159</v>
      </c>
      <c r="P31" s="18">
        <v>0</v>
      </c>
      <c r="Q31" s="10" t="s">
        <v>244</v>
      </c>
      <c r="R31" s="18">
        <v>635.99504178317295</v>
      </c>
      <c r="S31" s="10" t="s">
        <v>159</v>
      </c>
    </row>
    <row r="32" spans="1:19" x14ac:dyDescent="0.2">
      <c r="A32" s="15" t="s">
        <v>201</v>
      </c>
      <c r="B32" s="19">
        <v>518.73857089587705</v>
      </c>
      <c r="C32" s="14" t="s">
        <v>159</v>
      </c>
      <c r="D32" s="19">
        <v>1258.2755314818601</v>
      </c>
      <c r="E32" s="14" t="s">
        <v>159</v>
      </c>
      <c r="F32" s="19">
        <v>787.12016802072299</v>
      </c>
      <c r="G32" s="14" t="s">
        <v>159</v>
      </c>
      <c r="H32" s="19">
        <v>775.34092885251198</v>
      </c>
      <c r="I32" s="14" t="s">
        <v>159</v>
      </c>
      <c r="J32" s="19">
        <v>628.244898629923</v>
      </c>
      <c r="K32" s="14" t="s">
        <v>159</v>
      </c>
      <c r="L32" s="19">
        <v>250.40262060880701</v>
      </c>
      <c r="M32" s="14" t="s">
        <v>159</v>
      </c>
      <c r="N32" s="19">
        <v>571.55157606370801</v>
      </c>
      <c r="O32" s="14" t="s">
        <v>159</v>
      </c>
      <c r="P32" s="19">
        <v>0</v>
      </c>
      <c r="Q32" s="14" t="s">
        <v>244</v>
      </c>
      <c r="R32" s="19">
        <v>765.25412399007496</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6'!A2", "&lt;&lt;&lt; Previous table")</f>
        <v>&lt;&lt;&lt; Previous table</v>
      </c>
    </row>
    <row r="43" spans="1:2" x14ac:dyDescent="0.2">
      <c r="A43" s="17" t="str">
        <f>HYPERLINK("#'GAMING_MACHINES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HYPERLINK("#'INDEX'!B28", "Link to index")</f>
        <v>Link to index</v>
      </c>
    </row>
    <row r="2" spans="1:19" ht="15.75" customHeight="1" x14ac:dyDescent="0.2">
      <c r="A2" s="25" t="s">
        <v>254</v>
      </c>
      <c r="B2" s="24"/>
      <c r="C2" s="24"/>
      <c r="D2" s="24"/>
      <c r="E2" s="24"/>
      <c r="F2" s="24"/>
      <c r="G2" s="24"/>
      <c r="H2" s="24"/>
      <c r="I2" s="24"/>
      <c r="J2" s="24"/>
      <c r="K2" s="24"/>
      <c r="L2" s="24"/>
      <c r="M2" s="24"/>
      <c r="N2" s="24"/>
      <c r="O2" s="24"/>
      <c r="P2" s="24"/>
      <c r="Q2" s="24"/>
      <c r="R2" s="24"/>
      <c r="S2" s="24"/>
    </row>
    <row r="3" spans="1:19" ht="15.75" customHeight="1" x14ac:dyDescent="0.2">
      <c r="A3" s="25" t="s">
        <v>46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1084.4939638369599</v>
      </c>
      <c r="C7" s="10" t="s">
        <v>159</v>
      </c>
      <c r="D7" s="18">
        <v>1246.25980505443</v>
      </c>
      <c r="E7" s="10" t="s">
        <v>159</v>
      </c>
      <c r="F7" s="18">
        <v>293.94670021410099</v>
      </c>
      <c r="G7" s="10" t="s">
        <v>159</v>
      </c>
      <c r="H7" s="18">
        <v>473.23171535721099</v>
      </c>
      <c r="I7" s="10" t="s">
        <v>159</v>
      </c>
      <c r="J7" s="18">
        <v>688.85709881717196</v>
      </c>
      <c r="K7" s="10" t="s">
        <v>159</v>
      </c>
      <c r="L7" s="18">
        <v>132.79359204401399</v>
      </c>
      <c r="M7" s="10" t="s">
        <v>159</v>
      </c>
      <c r="N7" s="18">
        <v>970.23733356324203</v>
      </c>
      <c r="O7" s="10" t="s">
        <v>159</v>
      </c>
      <c r="P7" s="18">
        <v>0</v>
      </c>
      <c r="Q7" s="10" t="s">
        <v>244</v>
      </c>
      <c r="R7" s="18">
        <v>831.991908371926</v>
      </c>
      <c r="S7" s="10" t="s">
        <v>159</v>
      </c>
    </row>
    <row r="8" spans="1:19" x14ac:dyDescent="0.2">
      <c r="A8" s="12" t="s">
        <v>171</v>
      </c>
      <c r="B8" s="18">
        <v>1227.6634091296401</v>
      </c>
      <c r="C8" s="10" t="s">
        <v>159</v>
      </c>
      <c r="D8" s="18">
        <v>1419.5719845962401</v>
      </c>
      <c r="E8" s="10" t="s">
        <v>159</v>
      </c>
      <c r="F8" s="18">
        <v>350.584080811185</v>
      </c>
      <c r="G8" s="10" t="s">
        <v>159</v>
      </c>
      <c r="H8" s="18">
        <v>578.57515423154496</v>
      </c>
      <c r="I8" s="10" t="s">
        <v>159</v>
      </c>
      <c r="J8" s="18">
        <v>757.83441093507395</v>
      </c>
      <c r="K8" s="10" t="s">
        <v>159</v>
      </c>
      <c r="L8" s="18">
        <v>217.492514660165</v>
      </c>
      <c r="M8" s="10" t="s">
        <v>159</v>
      </c>
      <c r="N8" s="18">
        <v>1082.78000166879</v>
      </c>
      <c r="O8" s="10" t="s">
        <v>159</v>
      </c>
      <c r="P8" s="18">
        <v>0</v>
      </c>
      <c r="Q8" s="10" t="s">
        <v>244</v>
      </c>
      <c r="R8" s="18">
        <v>948.14327414051797</v>
      </c>
      <c r="S8" s="10" t="s">
        <v>159</v>
      </c>
    </row>
    <row r="9" spans="1:19" x14ac:dyDescent="0.2">
      <c r="A9" s="12" t="s">
        <v>172</v>
      </c>
      <c r="B9" s="18">
        <v>1261.07924200347</v>
      </c>
      <c r="C9" s="10" t="s">
        <v>159</v>
      </c>
      <c r="D9" s="18">
        <v>1523.8474804648299</v>
      </c>
      <c r="E9" s="10" t="s">
        <v>159</v>
      </c>
      <c r="F9" s="18">
        <v>365.68063060553902</v>
      </c>
      <c r="G9" s="10" t="s">
        <v>159</v>
      </c>
      <c r="H9" s="18">
        <v>639.12747243713295</v>
      </c>
      <c r="I9" s="10" t="s">
        <v>159</v>
      </c>
      <c r="J9" s="18">
        <v>807.47780072742603</v>
      </c>
      <c r="K9" s="10" t="s">
        <v>159</v>
      </c>
      <c r="L9" s="18">
        <v>327.58783393227799</v>
      </c>
      <c r="M9" s="10" t="s">
        <v>159</v>
      </c>
      <c r="N9" s="18">
        <v>1160.36142392389</v>
      </c>
      <c r="O9" s="10" t="s">
        <v>159</v>
      </c>
      <c r="P9" s="18">
        <v>0</v>
      </c>
      <c r="Q9" s="10" t="s">
        <v>244</v>
      </c>
      <c r="R9" s="18">
        <v>1020.9499822229</v>
      </c>
      <c r="S9" s="10" t="s">
        <v>159</v>
      </c>
    </row>
    <row r="10" spans="1:19" x14ac:dyDescent="0.2">
      <c r="A10" s="12" t="s">
        <v>173</v>
      </c>
      <c r="B10" s="18">
        <v>1250.05380736853</v>
      </c>
      <c r="C10" s="10" t="s">
        <v>159</v>
      </c>
      <c r="D10" s="18">
        <v>1503.46000095146</v>
      </c>
      <c r="E10" s="10" t="s">
        <v>159</v>
      </c>
      <c r="F10" s="18">
        <v>358.38136501647199</v>
      </c>
      <c r="G10" s="10" t="s">
        <v>159</v>
      </c>
      <c r="H10" s="18">
        <v>688.15666064183097</v>
      </c>
      <c r="I10" s="10" t="s">
        <v>159</v>
      </c>
      <c r="J10" s="18">
        <v>845.57092492602101</v>
      </c>
      <c r="K10" s="10" t="s">
        <v>159</v>
      </c>
      <c r="L10" s="18">
        <v>410.00640610014602</v>
      </c>
      <c r="M10" s="10" t="s">
        <v>159</v>
      </c>
      <c r="N10" s="18">
        <v>1176.1749599665</v>
      </c>
      <c r="O10" s="10" t="s">
        <v>159</v>
      </c>
      <c r="P10" s="18">
        <v>0</v>
      </c>
      <c r="Q10" s="10" t="s">
        <v>244</v>
      </c>
      <c r="R10" s="18">
        <v>1031.3803939166301</v>
      </c>
      <c r="S10" s="10" t="s">
        <v>159</v>
      </c>
    </row>
    <row r="11" spans="1:19" x14ac:dyDescent="0.2">
      <c r="A11" s="12" t="s">
        <v>174</v>
      </c>
      <c r="B11" s="18">
        <v>1243.79586370226</v>
      </c>
      <c r="C11" s="10" t="s">
        <v>159</v>
      </c>
      <c r="D11" s="18">
        <v>1508.9082290431199</v>
      </c>
      <c r="E11" s="10" t="s">
        <v>159</v>
      </c>
      <c r="F11" s="18">
        <v>453.98962032170198</v>
      </c>
      <c r="G11" s="10" t="s">
        <v>159</v>
      </c>
      <c r="H11" s="18">
        <v>728.41166179178401</v>
      </c>
      <c r="I11" s="10" t="s">
        <v>159</v>
      </c>
      <c r="J11" s="18">
        <v>910.98498674378595</v>
      </c>
      <c r="K11" s="10" t="s">
        <v>159</v>
      </c>
      <c r="L11" s="18">
        <v>484.13780555913502</v>
      </c>
      <c r="M11" s="10" t="s">
        <v>159</v>
      </c>
      <c r="N11" s="18">
        <v>1221.1118647456799</v>
      </c>
      <c r="O11" s="10" t="s">
        <v>159</v>
      </c>
      <c r="P11" s="18">
        <v>0</v>
      </c>
      <c r="Q11" s="10" t="s">
        <v>244</v>
      </c>
      <c r="R11" s="18">
        <v>1058.8853512400401</v>
      </c>
      <c r="S11" s="10" t="s">
        <v>159</v>
      </c>
    </row>
    <row r="12" spans="1:19" x14ac:dyDescent="0.2">
      <c r="A12" s="12" t="s">
        <v>175</v>
      </c>
      <c r="B12" s="18">
        <v>1245.3167428601801</v>
      </c>
      <c r="C12" s="10" t="s">
        <v>159</v>
      </c>
      <c r="D12" s="18">
        <v>1501.4969614407501</v>
      </c>
      <c r="E12" s="10" t="s">
        <v>159</v>
      </c>
      <c r="F12" s="18">
        <v>500.76657110363101</v>
      </c>
      <c r="G12" s="10" t="s">
        <v>159</v>
      </c>
      <c r="H12" s="18">
        <v>778.52094022264805</v>
      </c>
      <c r="I12" s="10" t="s">
        <v>159</v>
      </c>
      <c r="J12" s="18">
        <v>966.39293516295004</v>
      </c>
      <c r="K12" s="10" t="s">
        <v>159</v>
      </c>
      <c r="L12" s="18">
        <v>526.08428673765195</v>
      </c>
      <c r="M12" s="10" t="s">
        <v>159</v>
      </c>
      <c r="N12" s="18">
        <v>1064.38657804422</v>
      </c>
      <c r="O12" s="10" t="s">
        <v>159</v>
      </c>
      <c r="P12" s="18">
        <v>0</v>
      </c>
      <c r="Q12" s="10" t="s">
        <v>244</v>
      </c>
      <c r="R12" s="18">
        <v>1031.0383471253199</v>
      </c>
      <c r="S12" s="10" t="s">
        <v>159</v>
      </c>
    </row>
    <row r="13" spans="1:19" x14ac:dyDescent="0.2">
      <c r="A13" s="12" t="s">
        <v>179</v>
      </c>
      <c r="B13" s="18">
        <v>1261.3689508831001</v>
      </c>
      <c r="C13" s="10" t="s">
        <v>159</v>
      </c>
      <c r="D13" s="18">
        <v>1523.85880901625</v>
      </c>
      <c r="E13" s="10" t="s">
        <v>159</v>
      </c>
      <c r="F13" s="18">
        <v>521.25378593289201</v>
      </c>
      <c r="G13" s="10" t="s">
        <v>159</v>
      </c>
      <c r="H13" s="18">
        <v>867.90135081814503</v>
      </c>
      <c r="I13" s="10" t="s">
        <v>159</v>
      </c>
      <c r="J13" s="18">
        <v>1011.4863183252299</v>
      </c>
      <c r="K13" s="10" t="s">
        <v>159</v>
      </c>
      <c r="L13" s="18">
        <v>560.27983481142803</v>
      </c>
      <c r="M13" s="10" t="s">
        <v>159</v>
      </c>
      <c r="N13" s="18">
        <v>1005.61883287469</v>
      </c>
      <c r="O13" s="10" t="s">
        <v>159</v>
      </c>
      <c r="P13" s="18">
        <v>0</v>
      </c>
      <c r="Q13" s="10" t="s">
        <v>244</v>
      </c>
      <c r="R13" s="18">
        <v>1043.7536296877699</v>
      </c>
      <c r="S13" s="10" t="s">
        <v>159</v>
      </c>
    </row>
    <row r="14" spans="1:19" x14ac:dyDescent="0.2">
      <c r="A14" s="12" t="s">
        <v>180</v>
      </c>
      <c r="B14" s="18">
        <v>1176.8482281627701</v>
      </c>
      <c r="C14" s="10" t="s">
        <v>159</v>
      </c>
      <c r="D14" s="18">
        <v>1553.27689762211</v>
      </c>
      <c r="E14" s="10" t="s">
        <v>159</v>
      </c>
      <c r="F14" s="18">
        <v>556.647310513447</v>
      </c>
      <c r="G14" s="10" t="s">
        <v>159</v>
      </c>
      <c r="H14" s="18">
        <v>924.87157564081804</v>
      </c>
      <c r="I14" s="10" t="s">
        <v>159</v>
      </c>
      <c r="J14" s="18">
        <v>1013.80679807305</v>
      </c>
      <c r="K14" s="10" t="s">
        <v>159</v>
      </c>
      <c r="L14" s="18">
        <v>549.85694109981603</v>
      </c>
      <c r="M14" s="10" t="s">
        <v>159</v>
      </c>
      <c r="N14" s="18">
        <v>1011.4171750013101</v>
      </c>
      <c r="O14" s="10" t="s">
        <v>159</v>
      </c>
      <c r="P14" s="18">
        <v>0</v>
      </c>
      <c r="Q14" s="10" t="s">
        <v>244</v>
      </c>
      <c r="R14" s="18">
        <v>1062.9081471546899</v>
      </c>
      <c r="S14" s="10" t="s">
        <v>159</v>
      </c>
    </row>
    <row r="15" spans="1:19" x14ac:dyDescent="0.2">
      <c r="A15" s="12" t="s">
        <v>181</v>
      </c>
      <c r="B15" s="18">
        <v>1165.59411166881</v>
      </c>
      <c r="C15" s="10" t="s">
        <v>159</v>
      </c>
      <c r="D15" s="18">
        <v>1525.25032949667</v>
      </c>
      <c r="E15" s="10" t="s">
        <v>159</v>
      </c>
      <c r="F15" s="18">
        <v>602.28770725261904</v>
      </c>
      <c r="G15" s="10" t="s">
        <v>159</v>
      </c>
      <c r="H15" s="18">
        <v>925.84947367249003</v>
      </c>
      <c r="I15" s="10" t="s">
        <v>159</v>
      </c>
      <c r="J15" s="18">
        <v>974.71168045184095</v>
      </c>
      <c r="K15" s="10" t="s">
        <v>159</v>
      </c>
      <c r="L15" s="18">
        <v>459.430412859314</v>
      </c>
      <c r="M15" s="10" t="s">
        <v>159</v>
      </c>
      <c r="N15" s="18">
        <v>996.58806615096898</v>
      </c>
      <c r="O15" s="10" t="s">
        <v>159</v>
      </c>
      <c r="P15" s="18">
        <v>0</v>
      </c>
      <c r="Q15" s="10" t="s">
        <v>244</v>
      </c>
      <c r="R15" s="18">
        <v>1043.38242801043</v>
      </c>
      <c r="S15" s="10" t="s">
        <v>159</v>
      </c>
    </row>
    <row r="16" spans="1:19" x14ac:dyDescent="0.2">
      <c r="A16" s="12" t="s">
        <v>182</v>
      </c>
      <c r="B16" s="18">
        <v>1068.07401167168</v>
      </c>
      <c r="C16" s="10" t="s">
        <v>159</v>
      </c>
      <c r="D16" s="18">
        <v>1516.36958853534</v>
      </c>
      <c r="E16" s="10" t="s">
        <v>159</v>
      </c>
      <c r="F16" s="18">
        <v>640.43296748581304</v>
      </c>
      <c r="G16" s="10" t="s">
        <v>159</v>
      </c>
      <c r="H16" s="18">
        <v>827.82298033790596</v>
      </c>
      <c r="I16" s="10" t="s">
        <v>159</v>
      </c>
      <c r="J16" s="18">
        <v>987.00603080787403</v>
      </c>
      <c r="K16" s="10" t="s">
        <v>159</v>
      </c>
      <c r="L16" s="18">
        <v>453.23770837343397</v>
      </c>
      <c r="M16" s="10" t="s">
        <v>159</v>
      </c>
      <c r="N16" s="18">
        <v>977.11825133238597</v>
      </c>
      <c r="O16" s="10" t="s">
        <v>159</v>
      </c>
      <c r="P16" s="18">
        <v>0</v>
      </c>
      <c r="Q16" s="10" t="s">
        <v>244</v>
      </c>
      <c r="R16" s="18">
        <v>1014.38987994608</v>
      </c>
      <c r="S16" s="10" t="s">
        <v>159</v>
      </c>
    </row>
    <row r="17" spans="1:19" x14ac:dyDescent="0.2">
      <c r="A17" s="12" t="s">
        <v>183</v>
      </c>
      <c r="B17" s="18">
        <v>974.41132729586104</v>
      </c>
      <c r="C17" s="10" t="s">
        <v>159</v>
      </c>
      <c r="D17" s="18">
        <v>1286.8032173168101</v>
      </c>
      <c r="E17" s="10" t="s">
        <v>159</v>
      </c>
      <c r="F17" s="18">
        <v>679.26357858880999</v>
      </c>
      <c r="G17" s="10" t="s">
        <v>159</v>
      </c>
      <c r="H17" s="18">
        <v>838.15142004050995</v>
      </c>
      <c r="I17" s="10" t="s">
        <v>159</v>
      </c>
      <c r="J17" s="18">
        <v>901.88647244215804</v>
      </c>
      <c r="K17" s="10" t="s">
        <v>159</v>
      </c>
      <c r="L17" s="18">
        <v>453.272771868392</v>
      </c>
      <c r="M17" s="10" t="s">
        <v>159</v>
      </c>
      <c r="N17" s="18">
        <v>950.35939608617502</v>
      </c>
      <c r="O17" s="10" t="s">
        <v>159</v>
      </c>
      <c r="P17" s="18">
        <v>0</v>
      </c>
      <c r="Q17" s="10" t="s">
        <v>244</v>
      </c>
      <c r="R17" s="18">
        <v>924.97226846981403</v>
      </c>
      <c r="S17" s="10" t="s">
        <v>159</v>
      </c>
    </row>
    <row r="18" spans="1:19" x14ac:dyDescent="0.2">
      <c r="A18" s="12" t="s">
        <v>185</v>
      </c>
      <c r="B18" s="18">
        <v>911.21008228040296</v>
      </c>
      <c r="C18" s="10" t="s">
        <v>159</v>
      </c>
      <c r="D18" s="18">
        <v>1258.45521261876</v>
      </c>
      <c r="E18" s="10" t="s">
        <v>159</v>
      </c>
      <c r="F18" s="18">
        <v>694.01718093582201</v>
      </c>
      <c r="G18" s="10" t="s">
        <v>159</v>
      </c>
      <c r="H18" s="18">
        <v>816.403687177498</v>
      </c>
      <c r="I18" s="10" t="s">
        <v>159</v>
      </c>
      <c r="J18" s="18">
        <v>853.43283613702999</v>
      </c>
      <c r="K18" s="10" t="s">
        <v>159</v>
      </c>
      <c r="L18" s="18">
        <v>458.17045117130101</v>
      </c>
      <c r="M18" s="10" t="s">
        <v>159</v>
      </c>
      <c r="N18" s="18">
        <v>932.90343211434299</v>
      </c>
      <c r="O18" s="10" t="s">
        <v>159</v>
      </c>
      <c r="P18" s="18">
        <v>0</v>
      </c>
      <c r="Q18" s="10" t="s">
        <v>244</v>
      </c>
      <c r="R18" s="18">
        <v>901.10428843477996</v>
      </c>
      <c r="S18" s="10" t="s">
        <v>159</v>
      </c>
    </row>
    <row r="19" spans="1:19" x14ac:dyDescent="0.2">
      <c r="A19" s="12" t="s">
        <v>186</v>
      </c>
      <c r="B19" s="18">
        <v>862.46924876206504</v>
      </c>
      <c r="C19" s="10" t="s">
        <v>159</v>
      </c>
      <c r="D19" s="18">
        <v>1205.85295834062</v>
      </c>
      <c r="E19" s="10" t="s">
        <v>159</v>
      </c>
      <c r="F19" s="18">
        <v>583.11112394717702</v>
      </c>
      <c r="G19" s="10" t="s">
        <v>159</v>
      </c>
      <c r="H19" s="18">
        <v>743.38723180869795</v>
      </c>
      <c r="I19" s="10" t="s">
        <v>159</v>
      </c>
      <c r="J19" s="18">
        <v>798.58286198214</v>
      </c>
      <c r="K19" s="10" t="s">
        <v>159</v>
      </c>
      <c r="L19" s="18">
        <v>426.16980906424999</v>
      </c>
      <c r="M19" s="10" t="s">
        <v>159</v>
      </c>
      <c r="N19" s="18">
        <v>855.36826997423998</v>
      </c>
      <c r="O19" s="10" t="s">
        <v>159</v>
      </c>
      <c r="P19" s="18">
        <v>0</v>
      </c>
      <c r="Q19" s="10" t="s">
        <v>244</v>
      </c>
      <c r="R19" s="18">
        <v>842.22520200653503</v>
      </c>
      <c r="S19" s="10" t="s">
        <v>159</v>
      </c>
    </row>
    <row r="20" spans="1:19" x14ac:dyDescent="0.2">
      <c r="A20" s="12" t="s">
        <v>187</v>
      </c>
      <c r="B20" s="18">
        <v>851.767972045639</v>
      </c>
      <c r="C20" s="10" t="s">
        <v>159</v>
      </c>
      <c r="D20" s="18">
        <v>1212.3975312581599</v>
      </c>
      <c r="E20" s="10" t="s">
        <v>159</v>
      </c>
      <c r="F20" s="18">
        <v>500.61634273301098</v>
      </c>
      <c r="G20" s="10" t="s">
        <v>159</v>
      </c>
      <c r="H20" s="18">
        <v>744.885425927661</v>
      </c>
      <c r="I20" s="10" t="s">
        <v>159</v>
      </c>
      <c r="J20" s="18">
        <v>782.95155059981698</v>
      </c>
      <c r="K20" s="10" t="s">
        <v>159</v>
      </c>
      <c r="L20" s="18">
        <v>405.739374159227</v>
      </c>
      <c r="M20" s="10" t="s">
        <v>159</v>
      </c>
      <c r="N20" s="18">
        <v>832.91158799899495</v>
      </c>
      <c r="O20" s="10" t="s">
        <v>159</v>
      </c>
      <c r="P20" s="18">
        <v>0</v>
      </c>
      <c r="Q20" s="10" t="s">
        <v>244</v>
      </c>
      <c r="R20" s="18">
        <v>835.11467260222503</v>
      </c>
      <c r="S20" s="10" t="s">
        <v>159</v>
      </c>
    </row>
    <row r="21" spans="1:19" x14ac:dyDescent="0.2">
      <c r="A21" s="12" t="s">
        <v>188</v>
      </c>
      <c r="B21" s="18">
        <v>820.64753637443903</v>
      </c>
      <c r="C21" s="10" t="s">
        <v>159</v>
      </c>
      <c r="D21" s="18">
        <v>1212.5438268891801</v>
      </c>
      <c r="E21" s="10" t="s">
        <v>159</v>
      </c>
      <c r="F21" s="18">
        <v>481.054131232001</v>
      </c>
      <c r="G21" s="10" t="s">
        <v>159</v>
      </c>
      <c r="H21" s="18">
        <v>743.92117198148196</v>
      </c>
      <c r="I21" s="10" t="s">
        <v>159</v>
      </c>
      <c r="J21" s="18">
        <v>754.50609987302801</v>
      </c>
      <c r="K21" s="10" t="s">
        <v>159</v>
      </c>
      <c r="L21" s="18">
        <v>382.13522858240498</v>
      </c>
      <c r="M21" s="10" t="s">
        <v>159</v>
      </c>
      <c r="N21" s="18">
        <v>808.04588629494299</v>
      </c>
      <c r="O21" s="10" t="s">
        <v>159</v>
      </c>
      <c r="P21" s="18">
        <v>0</v>
      </c>
      <c r="Q21" s="10" t="s">
        <v>244</v>
      </c>
      <c r="R21" s="18">
        <v>823.70681265195901</v>
      </c>
      <c r="S21" s="10" t="s">
        <v>159</v>
      </c>
    </row>
    <row r="22" spans="1:19" x14ac:dyDescent="0.2">
      <c r="A22" s="12" t="s">
        <v>189</v>
      </c>
      <c r="B22" s="18">
        <v>767.48074794553895</v>
      </c>
      <c r="C22" s="10" t="s">
        <v>159</v>
      </c>
      <c r="D22" s="18">
        <v>1185.0167816380099</v>
      </c>
      <c r="E22" s="10" t="s">
        <v>159</v>
      </c>
      <c r="F22" s="18">
        <v>445.692277375179</v>
      </c>
      <c r="G22" s="10" t="s">
        <v>159</v>
      </c>
      <c r="H22" s="18">
        <v>733.10511289378996</v>
      </c>
      <c r="I22" s="10" t="s">
        <v>159</v>
      </c>
      <c r="J22" s="18">
        <v>718.000895152049</v>
      </c>
      <c r="K22" s="10" t="s">
        <v>159</v>
      </c>
      <c r="L22" s="18">
        <v>366.528626907057</v>
      </c>
      <c r="M22" s="10" t="s">
        <v>159</v>
      </c>
      <c r="N22" s="18">
        <v>718.11204917456303</v>
      </c>
      <c r="O22" s="10" t="s">
        <v>159</v>
      </c>
      <c r="P22" s="18">
        <v>0</v>
      </c>
      <c r="Q22" s="10" t="s">
        <v>244</v>
      </c>
      <c r="R22" s="18">
        <v>784.479689596193</v>
      </c>
      <c r="S22" s="10" t="s">
        <v>159</v>
      </c>
    </row>
    <row r="23" spans="1:19" x14ac:dyDescent="0.2">
      <c r="A23" s="12" t="s">
        <v>190</v>
      </c>
      <c r="B23" s="18">
        <v>709.47884684397297</v>
      </c>
      <c r="C23" s="10" t="s">
        <v>159</v>
      </c>
      <c r="D23" s="18">
        <v>1170.2605082320499</v>
      </c>
      <c r="E23" s="10" t="s">
        <v>159</v>
      </c>
      <c r="F23" s="18">
        <v>479.36842674107299</v>
      </c>
      <c r="G23" s="10" t="s">
        <v>159</v>
      </c>
      <c r="H23" s="18">
        <v>722.36043068979495</v>
      </c>
      <c r="I23" s="10" t="s">
        <v>159</v>
      </c>
      <c r="J23" s="18">
        <v>693.13684346796504</v>
      </c>
      <c r="K23" s="10" t="s">
        <v>159</v>
      </c>
      <c r="L23" s="18">
        <v>348.24484518183198</v>
      </c>
      <c r="M23" s="10" t="s">
        <v>159</v>
      </c>
      <c r="N23" s="18">
        <v>688.45663709566895</v>
      </c>
      <c r="O23" s="10" t="s">
        <v>159</v>
      </c>
      <c r="P23" s="18">
        <v>0</v>
      </c>
      <c r="Q23" s="10" t="s">
        <v>244</v>
      </c>
      <c r="R23" s="18">
        <v>766.93031766843205</v>
      </c>
      <c r="S23" s="10" t="s">
        <v>159</v>
      </c>
    </row>
    <row r="24" spans="1:19" x14ac:dyDescent="0.2">
      <c r="A24" s="12" t="s">
        <v>191</v>
      </c>
      <c r="B24" s="18">
        <v>674.32842104612803</v>
      </c>
      <c r="C24" s="10" t="s">
        <v>159</v>
      </c>
      <c r="D24" s="18">
        <v>1204.77189353065</v>
      </c>
      <c r="E24" s="10" t="s">
        <v>159</v>
      </c>
      <c r="F24" s="18">
        <v>560.44437941936997</v>
      </c>
      <c r="G24" s="10" t="s">
        <v>159</v>
      </c>
      <c r="H24" s="18">
        <v>740.30356885618005</v>
      </c>
      <c r="I24" s="10" t="s">
        <v>159</v>
      </c>
      <c r="J24" s="18">
        <v>670.52906852761203</v>
      </c>
      <c r="K24" s="10" t="s">
        <v>159</v>
      </c>
      <c r="L24" s="18">
        <v>349.06988504671</v>
      </c>
      <c r="M24" s="10" t="s">
        <v>159</v>
      </c>
      <c r="N24" s="18">
        <v>680.23040280204395</v>
      </c>
      <c r="O24" s="10" t="s">
        <v>159</v>
      </c>
      <c r="P24" s="18">
        <v>0</v>
      </c>
      <c r="Q24" s="10" t="s">
        <v>244</v>
      </c>
      <c r="R24" s="18">
        <v>778.44622104745497</v>
      </c>
      <c r="S24" s="10" t="s">
        <v>159</v>
      </c>
    </row>
    <row r="25" spans="1:19" x14ac:dyDescent="0.2">
      <c r="A25" s="12" t="s">
        <v>193</v>
      </c>
      <c r="B25" s="18">
        <v>657.46747391688098</v>
      </c>
      <c r="C25" s="10" t="s">
        <v>159</v>
      </c>
      <c r="D25" s="18">
        <v>1242.71633530134</v>
      </c>
      <c r="E25" s="10" t="s">
        <v>159</v>
      </c>
      <c r="F25" s="18">
        <v>578.36747461079403</v>
      </c>
      <c r="G25" s="10" t="s">
        <v>159</v>
      </c>
      <c r="H25" s="18">
        <v>747.31603577970998</v>
      </c>
      <c r="I25" s="10" t="s">
        <v>159</v>
      </c>
      <c r="J25" s="18">
        <v>649.46881175178305</v>
      </c>
      <c r="K25" s="10" t="s">
        <v>159</v>
      </c>
      <c r="L25" s="18">
        <v>343.32847561303799</v>
      </c>
      <c r="M25" s="10" t="s">
        <v>159</v>
      </c>
      <c r="N25" s="18">
        <v>666.84092805304101</v>
      </c>
      <c r="O25" s="10" t="s">
        <v>159</v>
      </c>
      <c r="P25" s="18">
        <v>0</v>
      </c>
      <c r="Q25" s="10" t="s">
        <v>244</v>
      </c>
      <c r="R25" s="18">
        <v>787.46549721383894</v>
      </c>
      <c r="S25" s="10" t="s">
        <v>159</v>
      </c>
    </row>
    <row r="26" spans="1:19" x14ac:dyDescent="0.2">
      <c r="A26" s="12" t="s">
        <v>194</v>
      </c>
      <c r="B26" s="18">
        <v>632.19589949048304</v>
      </c>
      <c r="C26" s="10" t="s">
        <v>159</v>
      </c>
      <c r="D26" s="18">
        <v>1218.0173027169301</v>
      </c>
      <c r="E26" s="10" t="s">
        <v>159</v>
      </c>
      <c r="F26" s="18">
        <v>601.45157314322</v>
      </c>
      <c r="G26" s="10" t="s">
        <v>159</v>
      </c>
      <c r="H26" s="18">
        <v>728.63281502994005</v>
      </c>
      <c r="I26" s="10" t="s">
        <v>159</v>
      </c>
      <c r="J26" s="18">
        <v>598.80636624098395</v>
      </c>
      <c r="K26" s="10" t="s">
        <v>159</v>
      </c>
      <c r="L26" s="18">
        <v>321.20918140628498</v>
      </c>
      <c r="M26" s="10" t="s">
        <v>159</v>
      </c>
      <c r="N26" s="18">
        <v>638.533873855347</v>
      </c>
      <c r="O26" s="10" t="s">
        <v>159</v>
      </c>
      <c r="P26" s="18">
        <v>0</v>
      </c>
      <c r="Q26" s="10" t="s">
        <v>244</v>
      </c>
      <c r="R26" s="18">
        <v>764.81792891683006</v>
      </c>
      <c r="S26" s="10" t="s">
        <v>159</v>
      </c>
    </row>
    <row r="27" spans="1:19" x14ac:dyDescent="0.2">
      <c r="A27" s="12" t="s">
        <v>196</v>
      </c>
      <c r="B27" s="18">
        <v>600.89080494668303</v>
      </c>
      <c r="C27" s="10" t="s">
        <v>159</v>
      </c>
      <c r="D27" s="18">
        <v>1213.9985327143199</v>
      </c>
      <c r="E27" s="10" t="s">
        <v>177</v>
      </c>
      <c r="F27" s="18">
        <v>656.426990540357</v>
      </c>
      <c r="G27" s="10" t="s">
        <v>159</v>
      </c>
      <c r="H27" s="18">
        <v>730.46753973291197</v>
      </c>
      <c r="I27" s="10" t="s">
        <v>159</v>
      </c>
      <c r="J27" s="18">
        <v>582.51598500470698</v>
      </c>
      <c r="K27" s="10" t="s">
        <v>159</v>
      </c>
      <c r="L27" s="18">
        <v>296.09453644363703</v>
      </c>
      <c r="M27" s="10" t="s">
        <v>159</v>
      </c>
      <c r="N27" s="18">
        <v>633.54869133764396</v>
      </c>
      <c r="O27" s="10" t="s">
        <v>159</v>
      </c>
      <c r="P27" s="18">
        <v>0</v>
      </c>
      <c r="Q27" s="10" t="s">
        <v>244</v>
      </c>
      <c r="R27" s="18">
        <v>760.99000040940905</v>
      </c>
      <c r="S27" s="10" t="s">
        <v>159</v>
      </c>
    </row>
    <row r="28" spans="1:19" x14ac:dyDescent="0.2">
      <c r="A28" s="12" t="s">
        <v>197</v>
      </c>
      <c r="B28" s="18">
        <v>572.50371146962505</v>
      </c>
      <c r="C28" s="10" t="s">
        <v>159</v>
      </c>
      <c r="D28" s="18">
        <v>1205.0755557605</v>
      </c>
      <c r="E28" s="10" t="s">
        <v>159</v>
      </c>
      <c r="F28" s="18">
        <v>667.71565630012901</v>
      </c>
      <c r="G28" s="10" t="s">
        <v>159</v>
      </c>
      <c r="H28" s="18">
        <v>720.25561271127594</v>
      </c>
      <c r="I28" s="10" t="s">
        <v>159</v>
      </c>
      <c r="J28" s="18">
        <v>565.367978409182</v>
      </c>
      <c r="K28" s="10" t="s">
        <v>159</v>
      </c>
      <c r="L28" s="18">
        <v>280.353260253423</v>
      </c>
      <c r="M28" s="10" t="s">
        <v>159</v>
      </c>
      <c r="N28" s="18">
        <v>612.02070919714197</v>
      </c>
      <c r="O28" s="10" t="s">
        <v>159</v>
      </c>
      <c r="P28" s="18">
        <v>0</v>
      </c>
      <c r="Q28" s="10" t="s">
        <v>244</v>
      </c>
      <c r="R28" s="18">
        <v>748.18761462598104</v>
      </c>
      <c r="S28" s="10" t="s">
        <v>159</v>
      </c>
    </row>
    <row r="29" spans="1:19" x14ac:dyDescent="0.2">
      <c r="A29" s="12" t="s">
        <v>198</v>
      </c>
      <c r="B29" s="18">
        <v>416.54865785772</v>
      </c>
      <c r="C29" s="10" t="s">
        <v>159</v>
      </c>
      <c r="D29" s="18">
        <v>1000.70848616034</v>
      </c>
      <c r="E29" s="10" t="s">
        <v>159</v>
      </c>
      <c r="F29" s="18">
        <v>558.00040066959798</v>
      </c>
      <c r="G29" s="10" t="s">
        <v>159</v>
      </c>
      <c r="H29" s="18">
        <v>529.27017472042496</v>
      </c>
      <c r="I29" s="10" t="s">
        <v>159</v>
      </c>
      <c r="J29" s="18">
        <v>412.39917718057899</v>
      </c>
      <c r="K29" s="10" t="s">
        <v>159</v>
      </c>
      <c r="L29" s="18">
        <v>205.74811960593701</v>
      </c>
      <c r="M29" s="10" t="s">
        <v>159</v>
      </c>
      <c r="N29" s="18">
        <v>437.45881733772399</v>
      </c>
      <c r="O29" s="10" t="s">
        <v>159</v>
      </c>
      <c r="P29" s="18">
        <v>0</v>
      </c>
      <c r="Q29" s="10" t="s">
        <v>244</v>
      </c>
      <c r="R29" s="18">
        <v>582.741878558449</v>
      </c>
      <c r="S29" s="10" t="s">
        <v>159</v>
      </c>
    </row>
    <row r="30" spans="1:19" x14ac:dyDescent="0.2">
      <c r="A30" s="12" t="s">
        <v>199</v>
      </c>
      <c r="B30" s="18">
        <v>497.391099365569</v>
      </c>
      <c r="C30" s="10" t="s">
        <v>159</v>
      </c>
      <c r="D30" s="18">
        <v>1155.6647085647601</v>
      </c>
      <c r="E30" s="10" t="s">
        <v>159</v>
      </c>
      <c r="F30" s="18">
        <v>888.37624894342298</v>
      </c>
      <c r="G30" s="10" t="s">
        <v>159</v>
      </c>
      <c r="H30" s="18">
        <v>804.38389632239398</v>
      </c>
      <c r="I30" s="10" t="s">
        <v>159</v>
      </c>
      <c r="J30" s="18">
        <v>604.27657417336695</v>
      </c>
      <c r="K30" s="10" t="s">
        <v>159</v>
      </c>
      <c r="L30" s="18">
        <v>292.84490104793599</v>
      </c>
      <c r="M30" s="10" t="s">
        <v>159</v>
      </c>
      <c r="N30" s="18">
        <v>338.87251162049898</v>
      </c>
      <c r="O30" s="10" t="s">
        <v>159</v>
      </c>
      <c r="P30" s="18">
        <v>0</v>
      </c>
      <c r="Q30" s="10" t="s">
        <v>244</v>
      </c>
      <c r="R30" s="18">
        <v>680.26597275496397</v>
      </c>
      <c r="S30" s="10" t="s">
        <v>159</v>
      </c>
    </row>
    <row r="31" spans="1:19" x14ac:dyDescent="0.2">
      <c r="A31" s="12" t="s">
        <v>200</v>
      </c>
      <c r="B31" s="18">
        <v>430.70282148783201</v>
      </c>
      <c r="C31" s="10" t="s">
        <v>159</v>
      </c>
      <c r="D31" s="18">
        <v>1104.38598860825</v>
      </c>
      <c r="E31" s="10" t="s">
        <v>159</v>
      </c>
      <c r="F31" s="18">
        <v>764.52159787607297</v>
      </c>
      <c r="G31" s="10" t="s">
        <v>159</v>
      </c>
      <c r="H31" s="18">
        <v>741.14953898437795</v>
      </c>
      <c r="I31" s="10" t="s">
        <v>159</v>
      </c>
      <c r="J31" s="18">
        <v>618.26191714274398</v>
      </c>
      <c r="K31" s="10" t="s">
        <v>159</v>
      </c>
      <c r="L31" s="18">
        <v>255.89431146143701</v>
      </c>
      <c r="M31" s="10" t="s">
        <v>159</v>
      </c>
      <c r="N31" s="18">
        <v>462.99408462621199</v>
      </c>
      <c r="O31" s="10" t="s">
        <v>159</v>
      </c>
      <c r="P31" s="18">
        <v>0</v>
      </c>
      <c r="Q31" s="10" t="s">
        <v>244</v>
      </c>
      <c r="R31" s="18">
        <v>680.53541115886799</v>
      </c>
      <c r="S31" s="10" t="s">
        <v>159</v>
      </c>
    </row>
    <row r="32" spans="1:19" x14ac:dyDescent="0.2">
      <c r="A32" s="15" t="s">
        <v>201</v>
      </c>
      <c r="B32" s="19">
        <v>518.73857089587705</v>
      </c>
      <c r="C32" s="14" t="s">
        <v>159</v>
      </c>
      <c r="D32" s="19">
        <v>1258.2755314818601</v>
      </c>
      <c r="E32" s="14" t="s">
        <v>159</v>
      </c>
      <c r="F32" s="19">
        <v>787.12016802072299</v>
      </c>
      <c r="G32" s="14" t="s">
        <v>159</v>
      </c>
      <c r="H32" s="19">
        <v>775.34092885251198</v>
      </c>
      <c r="I32" s="14" t="s">
        <v>159</v>
      </c>
      <c r="J32" s="19">
        <v>628.244898629923</v>
      </c>
      <c r="K32" s="14" t="s">
        <v>159</v>
      </c>
      <c r="L32" s="19">
        <v>250.40262060880701</v>
      </c>
      <c r="M32" s="14" t="s">
        <v>159</v>
      </c>
      <c r="N32" s="19">
        <v>571.55157606370801</v>
      </c>
      <c r="O32" s="14" t="s">
        <v>159</v>
      </c>
      <c r="P32" s="19">
        <v>0</v>
      </c>
      <c r="Q32" s="14" t="s">
        <v>244</v>
      </c>
      <c r="R32" s="19">
        <v>765.25412399007496</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7'!A2", "&lt;&lt;&lt; Previous table")</f>
        <v>&lt;&lt;&lt; Previous table</v>
      </c>
    </row>
    <row r="43" spans="1:2" x14ac:dyDescent="0.2">
      <c r="A43" s="17" t="str">
        <f>HYPERLINK("#'GAMING_MACHINES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HYPERLINK("#'INDEX'!B29", "Link to index")</f>
        <v>Link to index</v>
      </c>
    </row>
    <row r="2" spans="1:19" ht="15.75" customHeight="1" x14ac:dyDescent="0.2">
      <c r="A2" s="25" t="s">
        <v>255</v>
      </c>
      <c r="B2" s="24"/>
      <c r="C2" s="24"/>
      <c r="D2" s="24"/>
      <c r="E2" s="24"/>
      <c r="F2" s="24"/>
      <c r="G2" s="24"/>
      <c r="H2" s="24"/>
      <c r="I2" s="24"/>
      <c r="J2" s="24"/>
      <c r="K2" s="24"/>
      <c r="L2" s="24"/>
      <c r="M2" s="24"/>
      <c r="N2" s="24"/>
      <c r="O2" s="24"/>
      <c r="P2" s="24"/>
      <c r="Q2" s="24"/>
      <c r="R2" s="24"/>
      <c r="S2" s="24"/>
    </row>
    <row r="3" spans="1:19" ht="15.75" customHeight="1" x14ac:dyDescent="0.2">
      <c r="A3" s="25" t="s">
        <v>47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1.5812360109425501</v>
      </c>
      <c r="C7" s="10" t="s">
        <v>159</v>
      </c>
      <c r="D7" s="9">
        <v>2.1462819886836901</v>
      </c>
      <c r="E7" s="10" t="s">
        <v>159</v>
      </c>
      <c r="F7" s="9">
        <v>0.54701968394787903</v>
      </c>
      <c r="G7" s="10" t="s">
        <v>159</v>
      </c>
      <c r="H7" s="9">
        <v>0.93713241014470205</v>
      </c>
      <c r="I7" s="10" t="s">
        <v>159</v>
      </c>
      <c r="J7" s="9">
        <v>1.37458288341635</v>
      </c>
      <c r="K7" s="10" t="s">
        <v>159</v>
      </c>
      <c r="L7" s="9">
        <v>0.29881313131313098</v>
      </c>
      <c r="M7" s="10" t="s">
        <v>159</v>
      </c>
      <c r="N7" s="9">
        <v>1.8667735707039299</v>
      </c>
      <c r="O7" s="10" t="s">
        <v>159</v>
      </c>
      <c r="P7" s="9">
        <v>0</v>
      </c>
      <c r="Q7" s="10" t="s">
        <v>244</v>
      </c>
      <c r="R7" s="9">
        <v>1.54767987466338</v>
      </c>
      <c r="S7" s="10" t="s">
        <v>159</v>
      </c>
    </row>
    <row r="8" spans="1:19" x14ac:dyDescent="0.2">
      <c r="A8" s="12" t="s">
        <v>171</v>
      </c>
      <c r="B8" s="9">
        <v>1.7514635887672501</v>
      </c>
      <c r="C8" s="10" t="s">
        <v>159</v>
      </c>
      <c r="D8" s="9">
        <v>2.4107330729616701</v>
      </c>
      <c r="E8" s="10" t="s">
        <v>159</v>
      </c>
      <c r="F8" s="9">
        <v>0.58802032913843205</v>
      </c>
      <c r="G8" s="10" t="s">
        <v>159</v>
      </c>
      <c r="H8" s="9">
        <v>1.1374587012674999</v>
      </c>
      <c r="I8" s="10" t="s">
        <v>159</v>
      </c>
      <c r="J8" s="9">
        <v>1.52479840099249</v>
      </c>
      <c r="K8" s="10" t="s">
        <v>159</v>
      </c>
      <c r="L8" s="9">
        <v>0.48845101939333702</v>
      </c>
      <c r="M8" s="10" t="s">
        <v>159</v>
      </c>
      <c r="N8" s="9">
        <v>2.0197531884986701</v>
      </c>
      <c r="O8" s="10" t="s">
        <v>159</v>
      </c>
      <c r="P8" s="9">
        <v>0</v>
      </c>
      <c r="Q8" s="10" t="s">
        <v>244</v>
      </c>
      <c r="R8" s="9">
        <v>1.7371701136254201</v>
      </c>
      <c r="S8" s="10" t="s">
        <v>159</v>
      </c>
    </row>
    <row r="9" spans="1:19" x14ac:dyDescent="0.2">
      <c r="A9" s="12" t="s">
        <v>172</v>
      </c>
      <c r="B9" s="9">
        <v>1.6847674293694299</v>
      </c>
      <c r="C9" s="10" t="s">
        <v>159</v>
      </c>
      <c r="D9" s="9">
        <v>2.5227267705943901</v>
      </c>
      <c r="E9" s="10" t="s">
        <v>159</v>
      </c>
      <c r="F9" s="9">
        <v>0.61985483493327098</v>
      </c>
      <c r="G9" s="10" t="s">
        <v>159</v>
      </c>
      <c r="H9" s="9">
        <v>1.22670355352819</v>
      </c>
      <c r="I9" s="10" t="s">
        <v>159</v>
      </c>
      <c r="J9" s="9">
        <v>1.5953876961460201</v>
      </c>
      <c r="K9" s="10" t="s">
        <v>159</v>
      </c>
      <c r="L9" s="9">
        <v>0.72435041716328996</v>
      </c>
      <c r="M9" s="10" t="s">
        <v>159</v>
      </c>
      <c r="N9" s="9">
        <v>2.1392625883326901</v>
      </c>
      <c r="O9" s="10" t="s">
        <v>159</v>
      </c>
      <c r="P9" s="9">
        <v>0</v>
      </c>
      <c r="Q9" s="10" t="s">
        <v>244</v>
      </c>
      <c r="R9" s="9">
        <v>1.8315305485165401</v>
      </c>
      <c r="S9" s="10" t="s">
        <v>159</v>
      </c>
    </row>
    <row r="10" spans="1:19" x14ac:dyDescent="0.2">
      <c r="A10" s="12" t="s">
        <v>173</v>
      </c>
      <c r="B10" s="9">
        <v>1.5304054054054099</v>
      </c>
      <c r="C10" s="10" t="s">
        <v>159</v>
      </c>
      <c r="D10" s="9">
        <v>2.45467697918032</v>
      </c>
      <c r="E10" s="10" t="s">
        <v>159</v>
      </c>
      <c r="F10" s="9">
        <v>0.59154691462383802</v>
      </c>
      <c r="G10" s="10" t="s">
        <v>159</v>
      </c>
      <c r="H10" s="9">
        <v>1.3115856734488001</v>
      </c>
      <c r="I10" s="10" t="s">
        <v>159</v>
      </c>
      <c r="J10" s="9">
        <v>1.63081470367592</v>
      </c>
      <c r="K10" s="10" t="s">
        <v>159</v>
      </c>
      <c r="L10" s="9">
        <v>0.88501803081630404</v>
      </c>
      <c r="M10" s="10" t="s">
        <v>159</v>
      </c>
      <c r="N10" s="9">
        <v>2.1133866285561198</v>
      </c>
      <c r="O10" s="10" t="s">
        <v>159</v>
      </c>
      <c r="P10" s="9">
        <v>0</v>
      </c>
      <c r="Q10" s="10" t="s">
        <v>244</v>
      </c>
      <c r="R10" s="9">
        <v>1.8171111746937301</v>
      </c>
      <c r="S10" s="10" t="s">
        <v>159</v>
      </c>
    </row>
    <row r="11" spans="1:19" x14ac:dyDescent="0.2">
      <c r="A11" s="12" t="s">
        <v>174</v>
      </c>
      <c r="B11" s="9">
        <v>1.54845067921513</v>
      </c>
      <c r="C11" s="10" t="s">
        <v>159</v>
      </c>
      <c r="D11" s="9">
        <v>2.5025984741518101</v>
      </c>
      <c r="E11" s="10" t="s">
        <v>159</v>
      </c>
      <c r="F11" s="9">
        <v>0.69829545454545405</v>
      </c>
      <c r="G11" s="10" t="s">
        <v>159</v>
      </c>
      <c r="H11" s="9">
        <v>1.3322818855282399</v>
      </c>
      <c r="I11" s="10" t="s">
        <v>159</v>
      </c>
      <c r="J11" s="9">
        <v>1.66414545853445</v>
      </c>
      <c r="K11" s="10" t="s">
        <v>159</v>
      </c>
      <c r="L11" s="9">
        <v>0.97600987654321003</v>
      </c>
      <c r="M11" s="10" t="s">
        <v>159</v>
      </c>
      <c r="N11" s="9">
        <v>2.1121095745908298</v>
      </c>
      <c r="O11" s="10" t="s">
        <v>159</v>
      </c>
      <c r="P11" s="9">
        <v>0</v>
      </c>
      <c r="Q11" s="10" t="s">
        <v>244</v>
      </c>
      <c r="R11" s="9">
        <v>1.8225040727515001</v>
      </c>
      <c r="S11" s="10" t="s">
        <v>159</v>
      </c>
    </row>
    <row r="12" spans="1:19" x14ac:dyDescent="0.2">
      <c r="A12" s="12" t="s">
        <v>175</v>
      </c>
      <c r="B12" s="9">
        <v>1.50125822368421</v>
      </c>
      <c r="C12" s="10" t="s">
        <v>159</v>
      </c>
      <c r="D12" s="9">
        <v>2.5381023119215902</v>
      </c>
      <c r="E12" s="10" t="s">
        <v>159</v>
      </c>
      <c r="F12" s="9">
        <v>0.77609377884437902</v>
      </c>
      <c r="G12" s="10" t="s">
        <v>159</v>
      </c>
      <c r="H12" s="9">
        <v>1.4553950606032999</v>
      </c>
      <c r="I12" s="10" t="s">
        <v>159</v>
      </c>
      <c r="J12" s="9">
        <v>1.8013973399386101</v>
      </c>
      <c r="K12" s="10" t="s">
        <v>159</v>
      </c>
      <c r="L12" s="9">
        <v>1.07458898182867</v>
      </c>
      <c r="M12" s="10" t="s">
        <v>159</v>
      </c>
      <c r="N12" s="9">
        <v>1.85612779593362</v>
      </c>
      <c r="O12" s="10" t="s">
        <v>159</v>
      </c>
      <c r="P12" s="9">
        <v>0</v>
      </c>
      <c r="Q12" s="10" t="s">
        <v>244</v>
      </c>
      <c r="R12" s="9">
        <v>1.79590198153992</v>
      </c>
      <c r="S12" s="10" t="s">
        <v>159</v>
      </c>
    </row>
    <row r="13" spans="1:19" x14ac:dyDescent="0.2">
      <c r="A13" s="12" t="s">
        <v>179</v>
      </c>
      <c r="B13" s="9">
        <v>1.47766301834438</v>
      </c>
      <c r="C13" s="10" t="s">
        <v>159</v>
      </c>
      <c r="D13" s="9">
        <v>2.4650619504501901</v>
      </c>
      <c r="E13" s="10" t="s">
        <v>159</v>
      </c>
      <c r="F13" s="9">
        <v>0.79309129362002095</v>
      </c>
      <c r="G13" s="10" t="s">
        <v>159</v>
      </c>
      <c r="H13" s="9">
        <v>1.5420642758677401</v>
      </c>
      <c r="I13" s="10" t="s">
        <v>159</v>
      </c>
      <c r="J13" s="9">
        <v>1.85135985672253</v>
      </c>
      <c r="K13" s="10" t="s">
        <v>159</v>
      </c>
      <c r="L13" s="9">
        <v>1.0876341248900601</v>
      </c>
      <c r="M13" s="10" t="s">
        <v>159</v>
      </c>
      <c r="N13" s="9">
        <v>1.7190428309871799</v>
      </c>
      <c r="O13" s="10" t="s">
        <v>159</v>
      </c>
      <c r="P13" s="9">
        <v>0</v>
      </c>
      <c r="Q13" s="10" t="s">
        <v>244</v>
      </c>
      <c r="R13" s="9">
        <v>1.7527234475339399</v>
      </c>
      <c r="S13" s="10" t="s">
        <v>159</v>
      </c>
    </row>
    <row r="14" spans="1:19" x14ac:dyDescent="0.2">
      <c r="A14" s="12" t="s">
        <v>180</v>
      </c>
      <c r="B14" s="9">
        <v>1.3369576203884199</v>
      </c>
      <c r="C14" s="10" t="s">
        <v>159</v>
      </c>
      <c r="D14" s="9">
        <v>2.4387445543768398</v>
      </c>
      <c r="E14" s="10" t="s">
        <v>159</v>
      </c>
      <c r="F14" s="9">
        <v>0.77364341085271304</v>
      </c>
      <c r="G14" s="10" t="s">
        <v>159</v>
      </c>
      <c r="H14" s="9">
        <v>1.55075574784369</v>
      </c>
      <c r="I14" s="10" t="s">
        <v>159</v>
      </c>
      <c r="J14" s="9">
        <v>1.82241869968137</v>
      </c>
      <c r="K14" s="10" t="s">
        <v>159</v>
      </c>
      <c r="L14" s="9">
        <v>1.03298274445357</v>
      </c>
      <c r="M14" s="10" t="s">
        <v>159</v>
      </c>
      <c r="N14" s="9">
        <v>1.67292860937893</v>
      </c>
      <c r="O14" s="10" t="s">
        <v>159</v>
      </c>
      <c r="P14" s="9">
        <v>0</v>
      </c>
      <c r="Q14" s="10" t="s">
        <v>244</v>
      </c>
      <c r="R14" s="9">
        <v>1.72299647226882</v>
      </c>
      <c r="S14" s="10" t="s">
        <v>159</v>
      </c>
    </row>
    <row r="15" spans="1:19" x14ac:dyDescent="0.2">
      <c r="A15" s="12" t="s">
        <v>181</v>
      </c>
      <c r="B15" s="9">
        <v>1.2811198611852599</v>
      </c>
      <c r="C15" s="10" t="s">
        <v>159</v>
      </c>
      <c r="D15" s="9">
        <v>2.4189488383291202</v>
      </c>
      <c r="E15" s="10" t="s">
        <v>159</v>
      </c>
      <c r="F15" s="9">
        <v>0.80284828365588401</v>
      </c>
      <c r="G15" s="10" t="s">
        <v>159</v>
      </c>
      <c r="H15" s="9">
        <v>1.49668389065437</v>
      </c>
      <c r="I15" s="10" t="s">
        <v>159</v>
      </c>
      <c r="J15" s="9">
        <v>1.74289758882365</v>
      </c>
      <c r="K15" s="10" t="s">
        <v>159</v>
      </c>
      <c r="L15" s="9">
        <v>0.83448039066076596</v>
      </c>
      <c r="M15" s="10" t="s">
        <v>159</v>
      </c>
      <c r="N15" s="9">
        <v>1.65297507621544</v>
      </c>
      <c r="O15" s="10" t="s">
        <v>159</v>
      </c>
      <c r="P15" s="9">
        <v>0</v>
      </c>
      <c r="Q15" s="10" t="s">
        <v>244</v>
      </c>
      <c r="R15" s="9">
        <v>1.67734659869442</v>
      </c>
      <c r="S15" s="10" t="s">
        <v>159</v>
      </c>
    </row>
    <row r="16" spans="1:19" x14ac:dyDescent="0.2">
      <c r="A16" s="12" t="s">
        <v>182</v>
      </c>
      <c r="B16" s="9">
        <v>1.13102498163115</v>
      </c>
      <c r="C16" s="10" t="s">
        <v>159</v>
      </c>
      <c r="D16" s="9">
        <v>2.3141410594348599</v>
      </c>
      <c r="E16" s="10" t="s">
        <v>159</v>
      </c>
      <c r="F16" s="9">
        <v>0.83541830579596099</v>
      </c>
      <c r="G16" s="10" t="s">
        <v>159</v>
      </c>
      <c r="H16" s="9">
        <v>1.2745106535008699</v>
      </c>
      <c r="I16" s="10" t="s">
        <v>159</v>
      </c>
      <c r="J16" s="9">
        <v>1.7018508180529901</v>
      </c>
      <c r="K16" s="10" t="s">
        <v>159</v>
      </c>
      <c r="L16" s="9">
        <v>0.80081399500178496</v>
      </c>
      <c r="M16" s="10" t="s">
        <v>159</v>
      </c>
      <c r="N16" s="9">
        <v>1.55682435906854</v>
      </c>
      <c r="O16" s="10" t="s">
        <v>159</v>
      </c>
      <c r="P16" s="9">
        <v>0</v>
      </c>
      <c r="Q16" s="10" t="s">
        <v>244</v>
      </c>
      <c r="R16" s="9">
        <v>1.56209163355438</v>
      </c>
      <c r="S16" s="10" t="s">
        <v>159</v>
      </c>
    </row>
    <row r="17" spans="1:19" x14ac:dyDescent="0.2">
      <c r="A17" s="12" t="s">
        <v>183</v>
      </c>
      <c r="B17" s="9">
        <v>0.95641797462911204</v>
      </c>
      <c r="C17" s="10" t="s">
        <v>159</v>
      </c>
      <c r="D17" s="9">
        <v>1.92060752416947</v>
      </c>
      <c r="E17" s="10" t="s">
        <v>159</v>
      </c>
      <c r="F17" s="9">
        <v>0.85211774565448695</v>
      </c>
      <c r="G17" s="10" t="s">
        <v>159</v>
      </c>
      <c r="H17" s="9">
        <v>1.2643767900349401</v>
      </c>
      <c r="I17" s="10" t="s">
        <v>159</v>
      </c>
      <c r="J17" s="9">
        <v>1.5045804403888099</v>
      </c>
      <c r="K17" s="10" t="s">
        <v>159</v>
      </c>
      <c r="L17" s="9">
        <v>0.779855062828269</v>
      </c>
      <c r="M17" s="10" t="s">
        <v>159</v>
      </c>
      <c r="N17" s="9">
        <v>1.4634724230299401</v>
      </c>
      <c r="O17" s="10" t="s">
        <v>159</v>
      </c>
      <c r="P17" s="9">
        <v>0</v>
      </c>
      <c r="Q17" s="10" t="s">
        <v>244</v>
      </c>
      <c r="R17" s="9">
        <v>1.37481657296579</v>
      </c>
      <c r="S17" s="10" t="s">
        <v>159</v>
      </c>
    </row>
    <row r="18" spans="1:19" x14ac:dyDescent="0.2">
      <c r="A18" s="12" t="s">
        <v>185</v>
      </c>
      <c r="B18" s="9">
        <v>0.85408964541774401</v>
      </c>
      <c r="C18" s="10" t="s">
        <v>159</v>
      </c>
      <c r="D18" s="9">
        <v>1.81146806055361</v>
      </c>
      <c r="E18" s="10" t="s">
        <v>159</v>
      </c>
      <c r="F18" s="9">
        <v>0.80682248379487198</v>
      </c>
      <c r="G18" s="10" t="s">
        <v>159</v>
      </c>
      <c r="H18" s="9">
        <v>1.1702218923746499</v>
      </c>
      <c r="I18" s="10" t="s">
        <v>159</v>
      </c>
      <c r="J18" s="9">
        <v>1.32795478267023</v>
      </c>
      <c r="K18" s="10" t="s">
        <v>159</v>
      </c>
      <c r="L18" s="9">
        <v>0.73550664451827197</v>
      </c>
      <c r="M18" s="10" t="s">
        <v>159</v>
      </c>
      <c r="N18" s="9">
        <v>1.39544657952249</v>
      </c>
      <c r="O18" s="10" t="s">
        <v>159</v>
      </c>
      <c r="P18" s="9">
        <v>0</v>
      </c>
      <c r="Q18" s="10" t="s">
        <v>244</v>
      </c>
      <c r="R18" s="9">
        <v>1.2847441388490699</v>
      </c>
      <c r="S18" s="10" t="s">
        <v>159</v>
      </c>
    </row>
    <row r="19" spans="1:19" x14ac:dyDescent="0.2">
      <c r="A19" s="12" t="s">
        <v>186</v>
      </c>
      <c r="B19" s="9">
        <v>0.77936907383274201</v>
      </c>
      <c r="C19" s="10" t="s">
        <v>159</v>
      </c>
      <c r="D19" s="9">
        <v>1.72237106424256</v>
      </c>
      <c r="E19" s="10" t="s">
        <v>159</v>
      </c>
      <c r="F19" s="9">
        <v>0.66382210456019797</v>
      </c>
      <c r="G19" s="10" t="s">
        <v>159</v>
      </c>
      <c r="H19" s="9">
        <v>1.0783612411857999</v>
      </c>
      <c r="I19" s="10" t="s">
        <v>159</v>
      </c>
      <c r="J19" s="9">
        <v>1.2565647342579001</v>
      </c>
      <c r="K19" s="10" t="s">
        <v>159</v>
      </c>
      <c r="L19" s="9">
        <v>0.69613079653226295</v>
      </c>
      <c r="M19" s="10" t="s">
        <v>159</v>
      </c>
      <c r="N19" s="9">
        <v>1.29829295462044</v>
      </c>
      <c r="O19" s="10" t="s">
        <v>159</v>
      </c>
      <c r="P19" s="9">
        <v>0</v>
      </c>
      <c r="Q19" s="10" t="s">
        <v>244</v>
      </c>
      <c r="R19" s="9">
        <v>1.20713347341152</v>
      </c>
      <c r="S19" s="10" t="s">
        <v>159</v>
      </c>
    </row>
    <row r="20" spans="1:19" x14ac:dyDescent="0.2">
      <c r="A20" s="12" t="s">
        <v>187</v>
      </c>
      <c r="B20" s="9">
        <v>0.75492149884865001</v>
      </c>
      <c r="C20" s="10" t="s">
        <v>159</v>
      </c>
      <c r="D20" s="9">
        <v>1.67730608107201</v>
      </c>
      <c r="E20" s="10" t="s">
        <v>159</v>
      </c>
      <c r="F20" s="9">
        <v>0.55432130450195005</v>
      </c>
      <c r="G20" s="10" t="s">
        <v>159</v>
      </c>
      <c r="H20" s="9">
        <v>1.0655015682919899</v>
      </c>
      <c r="I20" s="10" t="s">
        <v>159</v>
      </c>
      <c r="J20" s="9">
        <v>1.19261362727375</v>
      </c>
      <c r="K20" s="10" t="s">
        <v>159</v>
      </c>
      <c r="L20" s="9">
        <v>0.64256540815773799</v>
      </c>
      <c r="M20" s="10" t="s">
        <v>159</v>
      </c>
      <c r="N20" s="9">
        <v>1.2293006801711801</v>
      </c>
      <c r="O20" s="10" t="s">
        <v>159</v>
      </c>
      <c r="P20" s="9">
        <v>0</v>
      </c>
      <c r="Q20" s="10" t="s">
        <v>244</v>
      </c>
      <c r="R20" s="9">
        <v>1.16488766887761</v>
      </c>
      <c r="S20" s="10" t="s">
        <v>159</v>
      </c>
    </row>
    <row r="21" spans="1:19" x14ac:dyDescent="0.2">
      <c r="A21" s="12" t="s">
        <v>188</v>
      </c>
      <c r="B21" s="9">
        <v>0.69896843725943003</v>
      </c>
      <c r="C21" s="10" t="s">
        <v>159</v>
      </c>
      <c r="D21" s="9">
        <v>1.66494840721335</v>
      </c>
      <c r="E21" s="10" t="s">
        <v>159</v>
      </c>
      <c r="F21" s="9">
        <v>0.52006963737449197</v>
      </c>
      <c r="G21" s="10" t="s">
        <v>159</v>
      </c>
      <c r="H21" s="9">
        <v>1.0453910299752101</v>
      </c>
      <c r="I21" s="10" t="s">
        <v>159</v>
      </c>
      <c r="J21" s="9">
        <v>1.1622770232208799</v>
      </c>
      <c r="K21" s="10" t="s">
        <v>159</v>
      </c>
      <c r="L21" s="9">
        <v>0.58898443898443897</v>
      </c>
      <c r="M21" s="10" t="s">
        <v>159</v>
      </c>
      <c r="N21" s="9">
        <v>1.1991217164986701</v>
      </c>
      <c r="O21" s="10" t="s">
        <v>159</v>
      </c>
      <c r="P21" s="9">
        <v>0</v>
      </c>
      <c r="Q21" s="10" t="s">
        <v>244</v>
      </c>
      <c r="R21" s="9">
        <v>1.13383818031991</v>
      </c>
      <c r="S21" s="10" t="s">
        <v>159</v>
      </c>
    </row>
    <row r="22" spans="1:19" x14ac:dyDescent="0.2">
      <c r="A22" s="12" t="s">
        <v>189</v>
      </c>
      <c r="B22" s="9">
        <v>0.64490353112486398</v>
      </c>
      <c r="C22" s="10" t="s">
        <v>159</v>
      </c>
      <c r="D22" s="9">
        <v>1.6509467719823401</v>
      </c>
      <c r="E22" s="10" t="s">
        <v>159</v>
      </c>
      <c r="F22" s="9">
        <v>0.461678183053919</v>
      </c>
      <c r="G22" s="10" t="s">
        <v>159</v>
      </c>
      <c r="H22" s="9">
        <v>1.05205898559471</v>
      </c>
      <c r="I22" s="10" t="s">
        <v>159</v>
      </c>
      <c r="J22" s="9">
        <v>1.1220653960160301</v>
      </c>
      <c r="K22" s="10" t="s">
        <v>159</v>
      </c>
      <c r="L22" s="9">
        <v>0.58684305907937695</v>
      </c>
      <c r="M22" s="10" t="s">
        <v>159</v>
      </c>
      <c r="N22" s="9">
        <v>1.0926460523314001</v>
      </c>
      <c r="O22" s="10" t="s">
        <v>159</v>
      </c>
      <c r="P22" s="9">
        <v>0</v>
      </c>
      <c r="Q22" s="10" t="s">
        <v>244</v>
      </c>
      <c r="R22" s="9">
        <v>1.0937888013196699</v>
      </c>
      <c r="S22" s="10" t="s">
        <v>159</v>
      </c>
    </row>
    <row r="23" spans="1:19" x14ac:dyDescent="0.2">
      <c r="A23" s="12" t="s">
        <v>190</v>
      </c>
      <c r="B23" s="9">
        <v>0.61111787671478202</v>
      </c>
      <c r="C23" s="10" t="s">
        <v>159</v>
      </c>
      <c r="D23" s="9">
        <v>1.6128970048689899</v>
      </c>
      <c r="E23" s="10" t="s">
        <v>159</v>
      </c>
      <c r="F23" s="9">
        <v>0.47017422990232899</v>
      </c>
      <c r="G23" s="10" t="s">
        <v>159</v>
      </c>
      <c r="H23" s="9">
        <v>1.03712107506131</v>
      </c>
      <c r="I23" s="10" t="s">
        <v>159</v>
      </c>
      <c r="J23" s="9">
        <v>1.0846123030357</v>
      </c>
      <c r="K23" s="10" t="s">
        <v>159</v>
      </c>
      <c r="L23" s="9">
        <v>0.53936082374083205</v>
      </c>
      <c r="M23" s="10" t="s">
        <v>159</v>
      </c>
      <c r="N23" s="9">
        <v>1.03874575460507</v>
      </c>
      <c r="O23" s="10" t="s">
        <v>159</v>
      </c>
      <c r="P23" s="9">
        <v>0</v>
      </c>
      <c r="Q23" s="10" t="s">
        <v>244</v>
      </c>
      <c r="R23" s="9">
        <v>1.05909266549409</v>
      </c>
      <c r="S23" s="10" t="s">
        <v>159</v>
      </c>
    </row>
    <row r="24" spans="1:19" x14ac:dyDescent="0.2">
      <c r="A24" s="12" t="s">
        <v>191</v>
      </c>
      <c r="B24" s="9">
        <v>0.56387513890291996</v>
      </c>
      <c r="C24" s="10" t="s">
        <v>159</v>
      </c>
      <c r="D24" s="9">
        <v>1.62238317822999</v>
      </c>
      <c r="E24" s="10" t="s">
        <v>159</v>
      </c>
      <c r="F24" s="9">
        <v>0.53697335586171002</v>
      </c>
      <c r="G24" s="10" t="s">
        <v>159</v>
      </c>
      <c r="H24" s="9">
        <v>1.0605469774853999</v>
      </c>
      <c r="I24" s="10" t="s">
        <v>159</v>
      </c>
      <c r="J24" s="9">
        <v>1.0296713428559301</v>
      </c>
      <c r="K24" s="10" t="s">
        <v>159</v>
      </c>
      <c r="L24" s="9">
        <v>0.53773401341267602</v>
      </c>
      <c r="M24" s="10" t="s">
        <v>159</v>
      </c>
      <c r="N24" s="9">
        <v>1.0152633365702699</v>
      </c>
      <c r="O24" s="10" t="s">
        <v>159</v>
      </c>
      <c r="P24" s="9">
        <v>0</v>
      </c>
      <c r="Q24" s="10" t="s">
        <v>244</v>
      </c>
      <c r="R24" s="9">
        <v>1.0624120273814599</v>
      </c>
      <c r="S24" s="10" t="s">
        <v>159</v>
      </c>
    </row>
    <row r="25" spans="1:19" x14ac:dyDescent="0.2">
      <c r="A25" s="12" t="s">
        <v>193</v>
      </c>
      <c r="B25" s="9">
        <v>0.53862604692794602</v>
      </c>
      <c r="C25" s="10" t="s">
        <v>159</v>
      </c>
      <c r="D25" s="9">
        <v>1.6597438024395901</v>
      </c>
      <c r="E25" s="10" t="s">
        <v>159</v>
      </c>
      <c r="F25" s="9">
        <v>0.54449099549774904</v>
      </c>
      <c r="G25" s="10" t="s">
        <v>159</v>
      </c>
      <c r="H25" s="9">
        <v>1.0820062728848101</v>
      </c>
      <c r="I25" s="10" t="s">
        <v>159</v>
      </c>
      <c r="J25" s="9">
        <v>1.0130014942626</v>
      </c>
      <c r="K25" s="10" t="s">
        <v>159</v>
      </c>
      <c r="L25" s="9">
        <v>0.52596105151696504</v>
      </c>
      <c r="M25" s="10" t="s">
        <v>159</v>
      </c>
      <c r="N25" s="9">
        <v>1.0060102188714599</v>
      </c>
      <c r="O25" s="10" t="s">
        <v>159</v>
      </c>
      <c r="P25" s="9">
        <v>0</v>
      </c>
      <c r="Q25" s="10" t="s">
        <v>244</v>
      </c>
      <c r="R25" s="9">
        <v>1.0809667435699799</v>
      </c>
      <c r="S25" s="10" t="s">
        <v>159</v>
      </c>
    </row>
    <row r="26" spans="1:19" x14ac:dyDescent="0.2">
      <c r="A26" s="12" t="s">
        <v>194</v>
      </c>
      <c r="B26" s="9">
        <v>0.51884396617986195</v>
      </c>
      <c r="C26" s="10" t="s">
        <v>159</v>
      </c>
      <c r="D26" s="9">
        <v>1.61715616204958</v>
      </c>
      <c r="E26" s="10" t="s">
        <v>159</v>
      </c>
      <c r="F26" s="9">
        <v>0.55899869072040598</v>
      </c>
      <c r="G26" s="10" t="s">
        <v>159</v>
      </c>
      <c r="H26" s="9">
        <v>1.0613163626931701</v>
      </c>
      <c r="I26" s="10" t="s">
        <v>159</v>
      </c>
      <c r="J26" s="9">
        <v>0.93587062691741496</v>
      </c>
      <c r="K26" s="10" t="s">
        <v>159</v>
      </c>
      <c r="L26" s="9">
        <v>0.50080753517930099</v>
      </c>
      <c r="M26" s="10" t="s">
        <v>159</v>
      </c>
      <c r="N26" s="9">
        <v>0.96142200407112099</v>
      </c>
      <c r="O26" s="10" t="s">
        <v>159</v>
      </c>
      <c r="P26" s="9">
        <v>0</v>
      </c>
      <c r="Q26" s="10" t="s">
        <v>244</v>
      </c>
      <c r="R26" s="9">
        <v>1.0571944202772601</v>
      </c>
      <c r="S26" s="10" t="s">
        <v>159</v>
      </c>
    </row>
    <row r="27" spans="1:19" x14ac:dyDescent="0.2">
      <c r="A27" s="12" t="s">
        <v>196</v>
      </c>
      <c r="B27" s="9">
        <v>0.492239662644957</v>
      </c>
      <c r="C27" s="10" t="s">
        <v>159</v>
      </c>
      <c r="D27" s="9">
        <v>1.6086130728699699</v>
      </c>
      <c r="E27" s="10" t="s">
        <v>177</v>
      </c>
      <c r="F27" s="9">
        <v>0.60512085210979105</v>
      </c>
      <c r="G27" s="10" t="s">
        <v>159</v>
      </c>
      <c r="H27" s="9">
        <v>1.05613377617534</v>
      </c>
      <c r="I27" s="10" t="s">
        <v>159</v>
      </c>
      <c r="J27" s="9">
        <v>0.90751549655484298</v>
      </c>
      <c r="K27" s="10" t="s">
        <v>159</v>
      </c>
      <c r="L27" s="9">
        <v>0.46281329290637802</v>
      </c>
      <c r="M27" s="10" t="s">
        <v>159</v>
      </c>
      <c r="N27" s="9">
        <v>0.95470466597713199</v>
      </c>
      <c r="O27" s="10" t="s">
        <v>159</v>
      </c>
      <c r="P27" s="9">
        <v>0</v>
      </c>
      <c r="Q27" s="10" t="s">
        <v>244</v>
      </c>
      <c r="R27" s="9">
        <v>1.0519064815922601</v>
      </c>
      <c r="S27" s="10" t="s">
        <v>159</v>
      </c>
    </row>
    <row r="28" spans="1:19" x14ac:dyDescent="0.2">
      <c r="A28" s="12" t="s">
        <v>197</v>
      </c>
      <c r="B28" s="9">
        <v>0.466147403685092</v>
      </c>
      <c r="C28" s="10" t="s">
        <v>159</v>
      </c>
      <c r="D28" s="9">
        <v>1.5675393240629201</v>
      </c>
      <c r="E28" s="10" t="s">
        <v>159</v>
      </c>
      <c r="F28" s="9">
        <v>0.65211499725324995</v>
      </c>
      <c r="G28" s="10" t="s">
        <v>159</v>
      </c>
      <c r="H28" s="9">
        <v>1.0467042844735299</v>
      </c>
      <c r="I28" s="10" t="s">
        <v>159</v>
      </c>
      <c r="J28" s="9">
        <v>0.88408731291017095</v>
      </c>
      <c r="K28" s="10" t="s">
        <v>159</v>
      </c>
      <c r="L28" s="9">
        <v>0.43176994463267498</v>
      </c>
      <c r="M28" s="10" t="s">
        <v>159</v>
      </c>
      <c r="N28" s="9">
        <v>0.90151332351771996</v>
      </c>
      <c r="O28" s="10" t="s">
        <v>159</v>
      </c>
      <c r="P28" s="9">
        <v>0</v>
      </c>
      <c r="Q28" s="10" t="s">
        <v>244</v>
      </c>
      <c r="R28" s="9">
        <v>1.02640316934474</v>
      </c>
      <c r="S28" s="10" t="s">
        <v>159</v>
      </c>
    </row>
    <row r="29" spans="1:19" x14ac:dyDescent="0.2">
      <c r="A29" s="12" t="s">
        <v>198</v>
      </c>
      <c r="B29" s="9">
        <v>0.32929089864758998</v>
      </c>
      <c r="C29" s="10" t="s">
        <v>159</v>
      </c>
      <c r="D29" s="9">
        <v>1.27208539414265</v>
      </c>
      <c r="E29" s="10" t="s">
        <v>159</v>
      </c>
      <c r="F29" s="9">
        <v>0.56015552675430502</v>
      </c>
      <c r="G29" s="10" t="s">
        <v>159</v>
      </c>
      <c r="H29" s="9">
        <v>0.75212362401467103</v>
      </c>
      <c r="I29" s="10" t="s">
        <v>159</v>
      </c>
      <c r="J29" s="9">
        <v>0.63126650704712095</v>
      </c>
      <c r="K29" s="10" t="s">
        <v>159</v>
      </c>
      <c r="L29" s="9">
        <v>0.30845368854049399</v>
      </c>
      <c r="M29" s="10" t="s">
        <v>159</v>
      </c>
      <c r="N29" s="9">
        <v>0.62478941714091796</v>
      </c>
      <c r="O29" s="10" t="s">
        <v>159</v>
      </c>
      <c r="P29" s="9">
        <v>0</v>
      </c>
      <c r="Q29" s="10" t="s">
        <v>244</v>
      </c>
      <c r="R29" s="9">
        <v>0.78119142603495495</v>
      </c>
      <c r="S29" s="10" t="s">
        <v>159</v>
      </c>
    </row>
    <row r="30" spans="1:19" x14ac:dyDescent="0.2">
      <c r="A30" s="12" t="s">
        <v>199</v>
      </c>
      <c r="B30" s="9">
        <v>0.39408231761172902</v>
      </c>
      <c r="C30" s="10" t="s">
        <v>159</v>
      </c>
      <c r="D30" s="9">
        <v>1.43319671143571</v>
      </c>
      <c r="E30" s="10" t="s">
        <v>159</v>
      </c>
      <c r="F30" s="9">
        <v>0.867723529411765</v>
      </c>
      <c r="G30" s="10" t="s">
        <v>159</v>
      </c>
      <c r="H30" s="9">
        <v>1.1050128198759199</v>
      </c>
      <c r="I30" s="10" t="s">
        <v>159</v>
      </c>
      <c r="J30" s="9">
        <v>0.88411327645011994</v>
      </c>
      <c r="K30" s="10" t="s">
        <v>159</v>
      </c>
      <c r="L30" s="9">
        <v>0.41850493131132899</v>
      </c>
      <c r="M30" s="10" t="s">
        <v>159</v>
      </c>
      <c r="N30" s="9">
        <v>0.47007192953288202</v>
      </c>
      <c r="O30" s="10" t="s">
        <v>159</v>
      </c>
      <c r="P30" s="9">
        <v>0</v>
      </c>
      <c r="Q30" s="10" t="s">
        <v>244</v>
      </c>
      <c r="R30" s="9">
        <v>0.88511425077651995</v>
      </c>
      <c r="S30" s="10" t="s">
        <v>159</v>
      </c>
    </row>
    <row r="31" spans="1:19" x14ac:dyDescent="0.2">
      <c r="A31" s="12" t="s">
        <v>200</v>
      </c>
      <c r="B31" s="9">
        <v>0.35174357340652301</v>
      </c>
      <c r="C31" s="10" t="s">
        <v>159</v>
      </c>
      <c r="D31" s="9">
        <v>1.38173669479594</v>
      </c>
      <c r="E31" s="10" t="s">
        <v>159</v>
      </c>
      <c r="F31" s="9">
        <v>0.74270966309596498</v>
      </c>
      <c r="G31" s="10" t="s">
        <v>159</v>
      </c>
      <c r="H31" s="9">
        <v>1.01003012524018</v>
      </c>
      <c r="I31" s="10" t="s">
        <v>159</v>
      </c>
      <c r="J31" s="9">
        <v>0.90413199769417396</v>
      </c>
      <c r="K31" s="10" t="s">
        <v>159</v>
      </c>
      <c r="L31" s="9">
        <v>0.36571532116886601</v>
      </c>
      <c r="M31" s="10" t="s">
        <v>159</v>
      </c>
      <c r="N31" s="9">
        <v>0.64676269557223298</v>
      </c>
      <c r="O31" s="10" t="s">
        <v>159</v>
      </c>
      <c r="P31" s="9">
        <v>0</v>
      </c>
      <c r="Q31" s="10" t="s">
        <v>244</v>
      </c>
      <c r="R31" s="9">
        <v>0.88554332964071902</v>
      </c>
      <c r="S31" s="10" t="s">
        <v>159</v>
      </c>
    </row>
    <row r="32" spans="1:19" x14ac:dyDescent="0.2">
      <c r="A32" s="15" t="s">
        <v>201</v>
      </c>
      <c r="B32" s="13">
        <v>0.43869856637497701</v>
      </c>
      <c r="C32" s="14" t="s">
        <v>159</v>
      </c>
      <c r="D32" s="13">
        <v>1.6570455656993801</v>
      </c>
      <c r="E32" s="14" t="s">
        <v>159</v>
      </c>
      <c r="F32" s="13">
        <v>0.81802596264446503</v>
      </c>
      <c r="G32" s="14" t="s">
        <v>159</v>
      </c>
      <c r="H32" s="13">
        <v>1.1120234481964899</v>
      </c>
      <c r="I32" s="14" t="s">
        <v>159</v>
      </c>
      <c r="J32" s="13">
        <v>0.98630505122168799</v>
      </c>
      <c r="K32" s="14" t="s">
        <v>159</v>
      </c>
      <c r="L32" s="13">
        <v>0.384412540711144</v>
      </c>
      <c r="M32" s="14" t="s">
        <v>159</v>
      </c>
      <c r="N32" s="13">
        <v>0.86213814266516398</v>
      </c>
      <c r="O32" s="14" t="s">
        <v>159</v>
      </c>
      <c r="P32" s="13">
        <v>0</v>
      </c>
      <c r="Q32" s="14" t="s">
        <v>244</v>
      </c>
      <c r="R32" s="13">
        <v>1.0554021758722401</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8'!A2", "&lt;&lt;&lt; Previous table")</f>
        <v>&lt;&lt;&lt; Previous table</v>
      </c>
    </row>
    <row r="43" spans="1:2" x14ac:dyDescent="0.2">
      <c r="A43" s="17" t="str">
        <f>HYPERLINK("#'GAMING_MACHINES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4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HYPERLINK("#'INDEX'!B30", "Link to index")</f>
        <v>Link to index</v>
      </c>
    </row>
    <row r="2" spans="1:19" ht="15.75" customHeight="1" x14ac:dyDescent="0.2">
      <c r="A2" s="25" t="s">
        <v>256</v>
      </c>
      <c r="B2" s="24"/>
      <c r="C2" s="24"/>
      <c r="D2" s="24"/>
      <c r="E2" s="24"/>
      <c r="F2" s="24"/>
      <c r="G2" s="24"/>
      <c r="H2" s="24"/>
      <c r="I2" s="24"/>
      <c r="J2" s="24"/>
      <c r="K2" s="24"/>
      <c r="L2" s="24"/>
      <c r="M2" s="24"/>
      <c r="N2" s="24"/>
      <c r="O2" s="24"/>
      <c r="P2" s="24"/>
      <c r="Q2" s="24"/>
      <c r="R2" s="24"/>
      <c r="S2" s="24"/>
    </row>
    <row r="3" spans="1:19" ht="15.75" customHeight="1" x14ac:dyDescent="0.2">
      <c r="A3" s="25" t="s">
        <v>48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71.108315159648797</v>
      </c>
      <c r="C7" s="10" t="s">
        <v>159</v>
      </c>
      <c r="D7" s="18">
        <v>66.017698606864698</v>
      </c>
      <c r="E7" s="10" t="s">
        <v>159</v>
      </c>
      <c r="F7" s="18">
        <v>17.755041438328401</v>
      </c>
      <c r="G7" s="10" t="s">
        <v>159</v>
      </c>
      <c r="H7" s="18">
        <v>34.186789815056102</v>
      </c>
      <c r="I7" s="10" t="s">
        <v>159</v>
      </c>
      <c r="J7" s="18">
        <v>59.419729032219202</v>
      </c>
      <c r="K7" s="10" t="s">
        <v>159</v>
      </c>
      <c r="L7" s="18">
        <v>13.3579423666254</v>
      </c>
      <c r="M7" s="10" t="s">
        <v>159</v>
      </c>
      <c r="N7" s="18">
        <v>53.526370954650403</v>
      </c>
      <c r="O7" s="10" t="s">
        <v>159</v>
      </c>
      <c r="P7" s="18">
        <v>0</v>
      </c>
      <c r="Q7" s="10" t="s">
        <v>244</v>
      </c>
      <c r="R7" s="18">
        <v>51.851197929572898</v>
      </c>
      <c r="S7" s="10" t="s">
        <v>159</v>
      </c>
    </row>
    <row r="8" spans="1:19" x14ac:dyDescent="0.2">
      <c r="A8" s="12" t="s">
        <v>171</v>
      </c>
      <c r="B8" s="18">
        <v>73.543548644975601</v>
      </c>
      <c r="C8" s="10" t="s">
        <v>159</v>
      </c>
      <c r="D8" s="18">
        <v>68.317169936728803</v>
      </c>
      <c r="E8" s="10" t="s">
        <v>159</v>
      </c>
      <c r="F8" s="18">
        <v>19.871563144576498</v>
      </c>
      <c r="G8" s="10" t="s">
        <v>159</v>
      </c>
      <c r="H8" s="18">
        <v>38.010809888488502</v>
      </c>
      <c r="I8" s="10" t="s">
        <v>159</v>
      </c>
      <c r="J8" s="18">
        <v>61.509482224131403</v>
      </c>
      <c r="K8" s="10" t="s">
        <v>159</v>
      </c>
      <c r="L8" s="18">
        <v>19.9992873939999</v>
      </c>
      <c r="M8" s="10" t="s">
        <v>159</v>
      </c>
      <c r="N8" s="18">
        <v>56.531886752935399</v>
      </c>
      <c r="O8" s="10" t="s">
        <v>159</v>
      </c>
      <c r="P8" s="18">
        <v>0</v>
      </c>
      <c r="Q8" s="10" t="s">
        <v>244</v>
      </c>
      <c r="R8" s="18">
        <v>55.090086513552102</v>
      </c>
      <c r="S8" s="10" t="s">
        <v>159</v>
      </c>
    </row>
    <row r="9" spans="1:19" x14ac:dyDescent="0.2">
      <c r="A9" s="12" t="s">
        <v>172</v>
      </c>
      <c r="B9" s="18">
        <v>74.747046291839197</v>
      </c>
      <c r="C9" s="10" t="s">
        <v>159</v>
      </c>
      <c r="D9" s="18">
        <v>70.323933619928198</v>
      </c>
      <c r="E9" s="10" t="s">
        <v>159</v>
      </c>
      <c r="F9" s="18">
        <v>17.922496070103101</v>
      </c>
      <c r="G9" s="10" t="s">
        <v>159</v>
      </c>
      <c r="H9" s="18">
        <v>43.154320865361797</v>
      </c>
      <c r="I9" s="10" t="s">
        <v>159</v>
      </c>
      <c r="J9" s="18">
        <v>63.297194791256899</v>
      </c>
      <c r="K9" s="10" t="s">
        <v>159</v>
      </c>
      <c r="L9" s="18">
        <v>28.993483324677999</v>
      </c>
      <c r="M9" s="10" t="s">
        <v>159</v>
      </c>
      <c r="N9" s="18">
        <v>57.382752604029001</v>
      </c>
      <c r="O9" s="10" t="s">
        <v>159</v>
      </c>
      <c r="P9" s="18">
        <v>0</v>
      </c>
      <c r="Q9" s="10" t="s">
        <v>244</v>
      </c>
      <c r="R9" s="18">
        <v>57.491289638499403</v>
      </c>
      <c r="S9" s="10" t="s">
        <v>159</v>
      </c>
    </row>
    <row r="10" spans="1:19" x14ac:dyDescent="0.2">
      <c r="A10" s="12" t="s">
        <v>173</v>
      </c>
      <c r="B10" s="18">
        <v>73.954941360230805</v>
      </c>
      <c r="C10" s="10" t="s">
        <v>159</v>
      </c>
      <c r="D10" s="18">
        <v>69.980532121998706</v>
      </c>
      <c r="E10" s="10" t="s">
        <v>159</v>
      </c>
      <c r="F10" s="18">
        <v>16.393077801528499</v>
      </c>
      <c r="G10" s="10" t="s">
        <v>159</v>
      </c>
      <c r="H10" s="18">
        <v>46.7626330590602</v>
      </c>
      <c r="I10" s="10" t="s">
        <v>159</v>
      </c>
      <c r="J10" s="18">
        <v>64.839716860361804</v>
      </c>
      <c r="K10" s="10" t="s">
        <v>159</v>
      </c>
      <c r="L10" s="18">
        <v>34.950242813303497</v>
      </c>
      <c r="M10" s="10" t="s">
        <v>159</v>
      </c>
      <c r="N10" s="18">
        <v>56.751075396998601</v>
      </c>
      <c r="O10" s="10" t="s">
        <v>159</v>
      </c>
      <c r="P10" s="18">
        <v>0</v>
      </c>
      <c r="Q10" s="10" t="s">
        <v>244</v>
      </c>
      <c r="R10" s="18">
        <v>57.979746277172701</v>
      </c>
      <c r="S10" s="10" t="s">
        <v>159</v>
      </c>
    </row>
    <row r="11" spans="1:19" x14ac:dyDescent="0.2">
      <c r="A11" s="12" t="s">
        <v>174</v>
      </c>
      <c r="B11" s="18">
        <v>75.395562779920098</v>
      </c>
      <c r="C11" s="10" t="s">
        <v>159</v>
      </c>
      <c r="D11" s="18">
        <v>71.222501100501702</v>
      </c>
      <c r="E11" s="10" t="s">
        <v>159</v>
      </c>
      <c r="F11" s="18">
        <v>17.003867873773</v>
      </c>
      <c r="G11" s="10" t="s">
        <v>159</v>
      </c>
      <c r="H11" s="18">
        <v>48.9826808754067</v>
      </c>
      <c r="I11" s="10" t="s">
        <v>159</v>
      </c>
      <c r="J11" s="18">
        <v>67.320851675660293</v>
      </c>
      <c r="K11" s="10" t="s">
        <v>159</v>
      </c>
      <c r="L11" s="18">
        <v>37.984876637001101</v>
      </c>
      <c r="M11" s="10" t="s">
        <v>159</v>
      </c>
      <c r="N11" s="18">
        <v>58.697014392114099</v>
      </c>
      <c r="O11" s="10" t="s">
        <v>159</v>
      </c>
      <c r="P11" s="18">
        <v>0</v>
      </c>
      <c r="Q11" s="10" t="s">
        <v>244</v>
      </c>
      <c r="R11" s="18">
        <v>59.4318515462124</v>
      </c>
      <c r="S11" s="10" t="s">
        <v>159</v>
      </c>
    </row>
    <row r="12" spans="1:19" x14ac:dyDescent="0.2">
      <c r="A12" s="12" t="s">
        <v>175</v>
      </c>
      <c r="B12" s="18">
        <v>75.295112394308106</v>
      </c>
      <c r="C12" s="10" t="s">
        <v>159</v>
      </c>
      <c r="D12" s="18">
        <v>70.641575894711394</v>
      </c>
      <c r="E12" s="10" t="s">
        <v>159</v>
      </c>
      <c r="F12" s="18">
        <v>16.7898720022365</v>
      </c>
      <c r="G12" s="10" t="s">
        <v>159</v>
      </c>
      <c r="H12" s="18">
        <v>51.548362549763802</v>
      </c>
      <c r="I12" s="10" t="s">
        <v>159</v>
      </c>
      <c r="J12" s="18">
        <v>68.154731588061495</v>
      </c>
      <c r="K12" s="10" t="s">
        <v>159</v>
      </c>
      <c r="L12" s="18">
        <v>41.280733958508002</v>
      </c>
      <c r="M12" s="10" t="s">
        <v>159</v>
      </c>
      <c r="N12" s="18">
        <v>55.104136937789299</v>
      </c>
      <c r="O12" s="10" t="s">
        <v>159</v>
      </c>
      <c r="P12" s="18">
        <v>0</v>
      </c>
      <c r="Q12" s="10" t="s">
        <v>244</v>
      </c>
      <c r="R12" s="18">
        <v>58.778316109495698</v>
      </c>
      <c r="S12" s="10" t="s">
        <v>159</v>
      </c>
    </row>
    <row r="13" spans="1:19" x14ac:dyDescent="0.2">
      <c r="A13" s="12" t="s">
        <v>179</v>
      </c>
      <c r="B13" s="18">
        <v>75.453400503778298</v>
      </c>
      <c r="C13" s="10" t="s">
        <v>159</v>
      </c>
      <c r="D13" s="18">
        <v>70.656412743634505</v>
      </c>
      <c r="E13" s="10" t="s">
        <v>159</v>
      </c>
      <c r="F13" s="18">
        <v>16.832560905816202</v>
      </c>
      <c r="G13" s="10" t="s">
        <v>159</v>
      </c>
      <c r="H13" s="18">
        <v>53.663488340289298</v>
      </c>
      <c r="I13" s="10" t="s">
        <v>159</v>
      </c>
      <c r="J13" s="18">
        <v>68.721395921755303</v>
      </c>
      <c r="K13" s="10" t="s">
        <v>159</v>
      </c>
      <c r="L13" s="18">
        <v>43.355888230550804</v>
      </c>
      <c r="M13" s="10" t="s">
        <v>159</v>
      </c>
      <c r="N13" s="18">
        <v>53.892358967796298</v>
      </c>
      <c r="O13" s="10" t="s">
        <v>159</v>
      </c>
      <c r="P13" s="18">
        <v>0</v>
      </c>
      <c r="Q13" s="10" t="s">
        <v>244</v>
      </c>
      <c r="R13" s="18">
        <v>58.764303338395003</v>
      </c>
      <c r="S13" s="10" t="s">
        <v>159</v>
      </c>
    </row>
    <row r="14" spans="1:19" x14ac:dyDescent="0.2">
      <c r="A14" s="12" t="s">
        <v>180</v>
      </c>
      <c r="B14" s="18">
        <v>74.653906004337799</v>
      </c>
      <c r="C14" s="10" t="s">
        <v>159</v>
      </c>
      <c r="D14" s="18">
        <v>70.979134287982802</v>
      </c>
      <c r="E14" s="10" t="s">
        <v>159</v>
      </c>
      <c r="F14" s="18">
        <v>18.319388815260499</v>
      </c>
      <c r="G14" s="10" t="s">
        <v>159</v>
      </c>
      <c r="H14" s="18">
        <v>56.496535037613398</v>
      </c>
      <c r="I14" s="10" t="s">
        <v>159</v>
      </c>
      <c r="J14" s="18">
        <v>68.922881906307296</v>
      </c>
      <c r="K14" s="10" t="s">
        <v>159</v>
      </c>
      <c r="L14" s="18">
        <v>42.127097742748397</v>
      </c>
      <c r="M14" s="10" t="s">
        <v>159</v>
      </c>
      <c r="N14" s="18">
        <v>55.282600293713301</v>
      </c>
      <c r="O14" s="10" t="s">
        <v>159</v>
      </c>
      <c r="P14" s="18">
        <v>0</v>
      </c>
      <c r="Q14" s="10" t="s">
        <v>244</v>
      </c>
      <c r="R14" s="18">
        <v>59.686670779182201</v>
      </c>
      <c r="S14" s="10" t="s">
        <v>159</v>
      </c>
    </row>
    <row r="15" spans="1:19" x14ac:dyDescent="0.2">
      <c r="A15" s="12" t="s">
        <v>181</v>
      </c>
      <c r="B15" s="18">
        <v>74.7574781623251</v>
      </c>
      <c r="C15" s="10" t="s">
        <v>159</v>
      </c>
      <c r="D15" s="18">
        <v>70.524977811570906</v>
      </c>
      <c r="E15" s="10" t="s">
        <v>159</v>
      </c>
      <c r="F15" s="18">
        <v>17.798791795090001</v>
      </c>
      <c r="G15" s="10" t="s">
        <v>159</v>
      </c>
      <c r="H15" s="18">
        <v>56.891691149990102</v>
      </c>
      <c r="I15" s="10" t="s">
        <v>159</v>
      </c>
      <c r="J15" s="18">
        <v>68.401308221741999</v>
      </c>
      <c r="K15" s="10" t="s">
        <v>159</v>
      </c>
      <c r="L15" s="18">
        <v>35.039599646294398</v>
      </c>
      <c r="M15" s="10" t="s">
        <v>159</v>
      </c>
      <c r="N15" s="18">
        <v>54.521149998124599</v>
      </c>
      <c r="O15" s="10" t="s">
        <v>159</v>
      </c>
      <c r="P15" s="18">
        <v>0</v>
      </c>
      <c r="Q15" s="10" t="s">
        <v>244</v>
      </c>
      <c r="R15" s="18">
        <v>58.924466979342199</v>
      </c>
      <c r="S15" s="10" t="s">
        <v>159</v>
      </c>
    </row>
    <row r="16" spans="1:19" x14ac:dyDescent="0.2">
      <c r="A16" s="12" t="s">
        <v>182</v>
      </c>
      <c r="B16" s="18">
        <v>73.856875539775501</v>
      </c>
      <c r="C16" s="10" t="s">
        <v>159</v>
      </c>
      <c r="D16" s="18">
        <v>70.645700974134797</v>
      </c>
      <c r="E16" s="10" t="s">
        <v>159</v>
      </c>
      <c r="F16" s="18">
        <v>16.283677722377899</v>
      </c>
      <c r="G16" s="10" t="s">
        <v>159</v>
      </c>
      <c r="H16" s="18">
        <v>55.670278185123202</v>
      </c>
      <c r="I16" s="10" t="s">
        <v>159</v>
      </c>
      <c r="J16" s="18">
        <v>68.803341643460797</v>
      </c>
      <c r="K16" s="10" t="s">
        <v>159</v>
      </c>
      <c r="L16" s="18">
        <v>34.153100314873299</v>
      </c>
      <c r="M16" s="10" t="s">
        <v>159</v>
      </c>
      <c r="N16" s="18">
        <v>54.0695842066906</v>
      </c>
      <c r="O16" s="10" t="s">
        <v>159</v>
      </c>
      <c r="P16" s="18">
        <v>0</v>
      </c>
      <c r="Q16" s="10" t="s">
        <v>244</v>
      </c>
      <c r="R16" s="18">
        <v>58.086088769825103</v>
      </c>
      <c r="S16" s="10" t="s">
        <v>159</v>
      </c>
    </row>
    <row r="17" spans="1:19" x14ac:dyDescent="0.2">
      <c r="A17" s="12" t="s">
        <v>183</v>
      </c>
      <c r="B17" s="18">
        <v>72.964516671382498</v>
      </c>
      <c r="C17" s="10" t="s">
        <v>159</v>
      </c>
      <c r="D17" s="18">
        <v>67.847344854489293</v>
      </c>
      <c r="E17" s="10" t="s">
        <v>159</v>
      </c>
      <c r="F17" s="18">
        <v>16.231425423311201</v>
      </c>
      <c r="G17" s="10" t="s">
        <v>159</v>
      </c>
      <c r="H17" s="18">
        <v>56.366123725900799</v>
      </c>
      <c r="I17" s="10" t="s">
        <v>159</v>
      </c>
      <c r="J17" s="18">
        <v>68.797399979863101</v>
      </c>
      <c r="K17" s="10" t="s">
        <v>159</v>
      </c>
      <c r="L17" s="18">
        <v>32.7225758936791</v>
      </c>
      <c r="M17" s="10" t="s">
        <v>159</v>
      </c>
      <c r="N17" s="18">
        <v>53.996835482918698</v>
      </c>
      <c r="O17" s="10" t="s">
        <v>159</v>
      </c>
      <c r="P17" s="18">
        <v>0</v>
      </c>
      <c r="Q17" s="10" t="s">
        <v>244</v>
      </c>
      <c r="R17" s="18">
        <v>56.265904764078002</v>
      </c>
      <c r="S17" s="10" t="s">
        <v>159</v>
      </c>
    </row>
    <row r="18" spans="1:19" x14ac:dyDescent="0.2">
      <c r="A18" s="12" t="s">
        <v>185</v>
      </c>
      <c r="B18" s="18">
        <v>71.909198795997099</v>
      </c>
      <c r="C18" s="10" t="s">
        <v>159</v>
      </c>
      <c r="D18" s="18">
        <v>66.738592974297603</v>
      </c>
      <c r="E18" s="10" t="s">
        <v>159</v>
      </c>
      <c r="F18" s="18">
        <v>15.7195538401094</v>
      </c>
      <c r="G18" s="10" t="s">
        <v>159</v>
      </c>
      <c r="H18" s="18">
        <v>55.634524869951797</v>
      </c>
      <c r="I18" s="10" t="s">
        <v>159</v>
      </c>
      <c r="J18" s="18">
        <v>66.209629619175999</v>
      </c>
      <c r="K18" s="10" t="s">
        <v>159</v>
      </c>
      <c r="L18" s="18">
        <v>31.315072922086799</v>
      </c>
      <c r="M18" s="10" t="s">
        <v>159</v>
      </c>
      <c r="N18" s="18">
        <v>53.014341009416398</v>
      </c>
      <c r="O18" s="10" t="s">
        <v>159</v>
      </c>
      <c r="P18" s="18">
        <v>0</v>
      </c>
      <c r="Q18" s="10" t="s">
        <v>244</v>
      </c>
      <c r="R18" s="18">
        <v>54.9832572630595</v>
      </c>
      <c r="S18" s="10" t="s">
        <v>159</v>
      </c>
    </row>
    <row r="19" spans="1:19" x14ac:dyDescent="0.2">
      <c r="A19" s="12" t="s">
        <v>186</v>
      </c>
      <c r="B19" s="18">
        <v>71.371017522489495</v>
      </c>
      <c r="C19" s="10" t="s">
        <v>159</v>
      </c>
      <c r="D19" s="18">
        <v>71.310886298421195</v>
      </c>
      <c r="E19" s="10" t="s">
        <v>159</v>
      </c>
      <c r="F19" s="18">
        <v>12.8127032038803</v>
      </c>
      <c r="G19" s="10" t="s">
        <v>159</v>
      </c>
      <c r="H19" s="18">
        <v>55.219733055997501</v>
      </c>
      <c r="I19" s="10" t="s">
        <v>159</v>
      </c>
      <c r="J19" s="18">
        <v>63.933427533589501</v>
      </c>
      <c r="K19" s="10" t="s">
        <v>159</v>
      </c>
      <c r="L19" s="18">
        <v>31.2038536670605</v>
      </c>
      <c r="M19" s="10" t="s">
        <v>159</v>
      </c>
      <c r="N19" s="18">
        <v>50.720617072360902</v>
      </c>
      <c r="O19" s="10" t="s">
        <v>159</v>
      </c>
      <c r="P19" s="18">
        <v>0</v>
      </c>
      <c r="Q19" s="10" t="s">
        <v>244</v>
      </c>
      <c r="R19" s="18">
        <v>55.392619022321902</v>
      </c>
      <c r="S19" s="10" t="s">
        <v>159</v>
      </c>
    </row>
    <row r="20" spans="1:19" x14ac:dyDescent="0.2">
      <c r="A20" s="12" t="s">
        <v>187</v>
      </c>
      <c r="B20" s="18">
        <v>73.544610992148506</v>
      </c>
      <c r="C20" s="10" t="s">
        <v>159</v>
      </c>
      <c r="D20" s="18">
        <v>67.116710107542204</v>
      </c>
      <c r="E20" s="10" t="s">
        <v>159</v>
      </c>
      <c r="F20" s="18">
        <v>10.968758990426201</v>
      </c>
      <c r="G20" s="10" t="s">
        <v>159</v>
      </c>
      <c r="H20" s="18">
        <v>56.252939316844</v>
      </c>
      <c r="I20" s="10" t="s">
        <v>159</v>
      </c>
      <c r="J20" s="18">
        <v>65.099920357135403</v>
      </c>
      <c r="K20" s="10" t="s">
        <v>159</v>
      </c>
      <c r="L20" s="18">
        <v>30.225755491005501</v>
      </c>
      <c r="M20" s="10" t="s">
        <v>159</v>
      </c>
      <c r="N20" s="18">
        <v>51.1510277691659</v>
      </c>
      <c r="O20" s="10" t="s">
        <v>159</v>
      </c>
      <c r="P20" s="18">
        <v>0</v>
      </c>
      <c r="Q20" s="10" t="s">
        <v>244</v>
      </c>
      <c r="R20" s="18">
        <v>54.699993741575497</v>
      </c>
      <c r="S20" s="10" t="s">
        <v>159</v>
      </c>
    </row>
    <row r="21" spans="1:19" x14ac:dyDescent="0.2">
      <c r="A21" s="12" t="s">
        <v>188</v>
      </c>
      <c r="B21" s="18">
        <v>73.482435872015103</v>
      </c>
      <c r="C21" s="10" t="s">
        <v>159</v>
      </c>
      <c r="D21" s="18">
        <v>66.336462853992202</v>
      </c>
      <c r="E21" s="10" t="s">
        <v>159</v>
      </c>
      <c r="F21" s="18">
        <v>9.0457962908313299</v>
      </c>
      <c r="G21" s="10" t="s">
        <v>159</v>
      </c>
      <c r="H21" s="18">
        <v>56.020950688986503</v>
      </c>
      <c r="I21" s="10" t="s">
        <v>159</v>
      </c>
      <c r="J21" s="18">
        <v>63.830950089371598</v>
      </c>
      <c r="K21" s="10" t="s">
        <v>159</v>
      </c>
      <c r="L21" s="18">
        <v>29.953350826773299</v>
      </c>
      <c r="M21" s="10" t="s">
        <v>159</v>
      </c>
      <c r="N21" s="18">
        <v>49.091502596687597</v>
      </c>
      <c r="O21" s="10" t="s">
        <v>159</v>
      </c>
      <c r="P21" s="18">
        <v>0</v>
      </c>
      <c r="Q21" s="10" t="s">
        <v>244</v>
      </c>
      <c r="R21" s="18">
        <v>53.098989121866303</v>
      </c>
      <c r="S21" s="10" t="s">
        <v>159</v>
      </c>
    </row>
    <row r="22" spans="1:19" x14ac:dyDescent="0.2">
      <c r="A22" s="12" t="s">
        <v>189</v>
      </c>
      <c r="B22" s="18">
        <v>72.728504335260098</v>
      </c>
      <c r="C22" s="10" t="s">
        <v>159</v>
      </c>
      <c r="D22" s="18">
        <v>65.209658108618299</v>
      </c>
      <c r="E22" s="10" t="s">
        <v>159</v>
      </c>
      <c r="F22" s="18">
        <v>7.4476890795828403</v>
      </c>
      <c r="G22" s="10" t="s">
        <v>159</v>
      </c>
      <c r="H22" s="18">
        <v>56.3692512390123</v>
      </c>
      <c r="I22" s="10" t="s">
        <v>159</v>
      </c>
      <c r="J22" s="18">
        <v>64.500203497688204</v>
      </c>
      <c r="K22" s="10" t="s">
        <v>159</v>
      </c>
      <c r="L22" s="18">
        <v>35.381877780379298</v>
      </c>
      <c r="M22" s="10" t="s">
        <v>159</v>
      </c>
      <c r="N22" s="18">
        <v>46.627422463929797</v>
      </c>
      <c r="O22" s="10" t="s">
        <v>159</v>
      </c>
      <c r="P22" s="18">
        <v>0</v>
      </c>
      <c r="Q22" s="10" t="s">
        <v>244</v>
      </c>
      <c r="R22" s="18">
        <v>52.068501782238101</v>
      </c>
      <c r="S22" s="10" t="s">
        <v>159</v>
      </c>
    </row>
    <row r="23" spans="1:19" x14ac:dyDescent="0.2">
      <c r="A23" s="12" t="s">
        <v>190</v>
      </c>
      <c r="B23" s="18">
        <v>72.871011416393003</v>
      </c>
      <c r="C23" s="10" t="s">
        <v>159</v>
      </c>
      <c r="D23" s="18">
        <v>65.202435597040505</v>
      </c>
      <c r="E23" s="10" t="s">
        <v>159</v>
      </c>
      <c r="F23" s="18">
        <v>7.3259846212152198</v>
      </c>
      <c r="G23" s="10" t="s">
        <v>159</v>
      </c>
      <c r="H23" s="18">
        <v>58.969318141229401</v>
      </c>
      <c r="I23" s="10" t="s">
        <v>159</v>
      </c>
      <c r="J23" s="18">
        <v>63.912810428741501</v>
      </c>
      <c r="K23" s="10" t="s">
        <v>159</v>
      </c>
      <c r="L23" s="18">
        <v>35.123791335333998</v>
      </c>
      <c r="M23" s="10" t="s">
        <v>159</v>
      </c>
      <c r="N23" s="18">
        <v>46.803723031065701</v>
      </c>
      <c r="O23" s="10" t="s">
        <v>159</v>
      </c>
      <c r="P23" s="18">
        <v>0</v>
      </c>
      <c r="Q23" s="10" t="s">
        <v>244</v>
      </c>
      <c r="R23" s="18">
        <v>51.933923116401601</v>
      </c>
      <c r="S23" s="10" t="s">
        <v>159</v>
      </c>
    </row>
    <row r="24" spans="1:19" x14ac:dyDescent="0.2">
      <c r="A24" s="12" t="s">
        <v>191</v>
      </c>
      <c r="B24" s="18">
        <v>72.752313507407607</v>
      </c>
      <c r="C24" s="10" t="s">
        <v>159</v>
      </c>
      <c r="D24" s="18">
        <v>64.112179469293196</v>
      </c>
      <c r="E24" s="10" t="s">
        <v>159</v>
      </c>
      <c r="F24" s="18">
        <v>6.9942218056243197</v>
      </c>
      <c r="G24" s="10" t="s">
        <v>159</v>
      </c>
      <c r="H24" s="18">
        <v>58.28993088008</v>
      </c>
      <c r="I24" s="10" t="s">
        <v>159</v>
      </c>
      <c r="J24" s="18">
        <v>63.648875725729503</v>
      </c>
      <c r="K24" s="10" t="s">
        <v>159</v>
      </c>
      <c r="L24" s="18">
        <v>35.503581109641999</v>
      </c>
      <c r="M24" s="10" t="s">
        <v>159</v>
      </c>
      <c r="N24" s="18">
        <v>44.700077132478597</v>
      </c>
      <c r="O24" s="10" t="s">
        <v>159</v>
      </c>
      <c r="P24" s="18">
        <v>0</v>
      </c>
      <c r="Q24" s="10" t="s">
        <v>244</v>
      </c>
      <c r="R24" s="18">
        <v>50.588311873986498</v>
      </c>
      <c r="S24" s="10" t="s">
        <v>159</v>
      </c>
    </row>
    <row r="25" spans="1:19" x14ac:dyDescent="0.2">
      <c r="A25" s="12" t="s">
        <v>193</v>
      </c>
      <c r="B25" s="18">
        <v>72.492556834804802</v>
      </c>
      <c r="C25" s="10" t="s">
        <v>159</v>
      </c>
      <c r="D25" s="18">
        <v>64.452596473807205</v>
      </c>
      <c r="E25" s="10" t="s">
        <v>159</v>
      </c>
      <c r="F25" s="18">
        <v>6.00057684098197</v>
      </c>
      <c r="G25" s="10" t="s">
        <v>159</v>
      </c>
      <c r="H25" s="18">
        <v>58.745063819724201</v>
      </c>
      <c r="I25" s="10" t="s">
        <v>159</v>
      </c>
      <c r="J25" s="18">
        <v>61.717148380768997</v>
      </c>
      <c r="K25" s="10" t="s">
        <v>159</v>
      </c>
      <c r="L25" s="18">
        <v>34.996700794198802</v>
      </c>
      <c r="M25" s="10" t="s">
        <v>159</v>
      </c>
      <c r="N25" s="18">
        <v>45.165150823214198</v>
      </c>
      <c r="O25" s="10" t="s">
        <v>159</v>
      </c>
      <c r="P25" s="18">
        <v>0</v>
      </c>
      <c r="Q25" s="10" t="s">
        <v>244</v>
      </c>
      <c r="R25" s="18">
        <v>50.722264874260702</v>
      </c>
      <c r="S25" s="10" t="s">
        <v>159</v>
      </c>
    </row>
    <row r="26" spans="1:19" x14ac:dyDescent="0.2">
      <c r="A26" s="12" t="s">
        <v>194</v>
      </c>
      <c r="B26" s="18">
        <v>69.245478120999294</v>
      </c>
      <c r="C26" s="10" t="s">
        <v>159</v>
      </c>
      <c r="D26" s="18">
        <v>64.925485017006096</v>
      </c>
      <c r="E26" s="10" t="s">
        <v>159</v>
      </c>
      <c r="F26" s="18">
        <v>4.99449386476602</v>
      </c>
      <c r="G26" s="10" t="s">
        <v>159</v>
      </c>
      <c r="H26" s="18">
        <v>59.296100811683303</v>
      </c>
      <c r="I26" s="10" t="s">
        <v>159</v>
      </c>
      <c r="J26" s="18">
        <v>63.143229324499899</v>
      </c>
      <c r="K26" s="10" t="s">
        <v>159</v>
      </c>
      <c r="L26" s="18">
        <v>35.701482749738297</v>
      </c>
      <c r="M26" s="10" t="s">
        <v>159</v>
      </c>
      <c r="N26" s="18">
        <v>47.662301035346601</v>
      </c>
      <c r="O26" s="10" t="s">
        <v>159</v>
      </c>
      <c r="P26" s="18">
        <v>0</v>
      </c>
      <c r="Q26" s="10" t="s">
        <v>244</v>
      </c>
      <c r="R26" s="18">
        <v>51.212893774249899</v>
      </c>
      <c r="S26" s="10" t="s">
        <v>159</v>
      </c>
    </row>
    <row r="27" spans="1:19" x14ac:dyDescent="0.2">
      <c r="A27" s="12" t="s">
        <v>196</v>
      </c>
      <c r="B27" s="18">
        <v>69.267476552326599</v>
      </c>
      <c r="C27" s="10" t="s">
        <v>159</v>
      </c>
      <c r="D27" s="18">
        <v>64.932387396711405</v>
      </c>
      <c r="E27" s="10" t="s">
        <v>177</v>
      </c>
      <c r="F27" s="18">
        <v>4.5695585209934002</v>
      </c>
      <c r="G27" s="10" t="s">
        <v>159</v>
      </c>
      <c r="H27" s="18">
        <v>58.636606271976298</v>
      </c>
      <c r="I27" s="10" t="s">
        <v>159</v>
      </c>
      <c r="J27" s="18">
        <v>55.496292801568302</v>
      </c>
      <c r="K27" s="10" t="s">
        <v>159</v>
      </c>
      <c r="L27" s="18">
        <v>34.890717131349497</v>
      </c>
      <c r="M27" s="10" t="s">
        <v>159</v>
      </c>
      <c r="N27" s="18">
        <v>46.359899715398797</v>
      </c>
      <c r="O27" s="10" t="s">
        <v>159</v>
      </c>
      <c r="P27" s="18">
        <v>0</v>
      </c>
      <c r="Q27" s="10" t="s">
        <v>244</v>
      </c>
      <c r="R27" s="18">
        <v>49.977007144412902</v>
      </c>
      <c r="S27" s="10" t="s">
        <v>159</v>
      </c>
    </row>
    <row r="28" spans="1:19" x14ac:dyDescent="0.2">
      <c r="A28" s="12" t="s">
        <v>197</v>
      </c>
      <c r="B28" s="18">
        <v>65.940028670607902</v>
      </c>
      <c r="C28" s="10" t="s">
        <v>159</v>
      </c>
      <c r="D28" s="18">
        <v>65.534634063800198</v>
      </c>
      <c r="E28" s="10" t="s">
        <v>159</v>
      </c>
      <c r="F28" s="18">
        <v>4.4683867783665798</v>
      </c>
      <c r="G28" s="10" t="s">
        <v>159</v>
      </c>
      <c r="H28" s="18">
        <v>56.498347706777899</v>
      </c>
      <c r="I28" s="10" t="s">
        <v>159</v>
      </c>
      <c r="J28" s="18">
        <v>55.776469832398199</v>
      </c>
      <c r="K28" s="10" t="s">
        <v>159</v>
      </c>
      <c r="L28" s="18">
        <v>33.790562135588999</v>
      </c>
      <c r="M28" s="10" t="s">
        <v>159</v>
      </c>
      <c r="N28" s="18">
        <v>46.306511589878603</v>
      </c>
      <c r="O28" s="10" t="s">
        <v>159</v>
      </c>
      <c r="P28" s="18">
        <v>0</v>
      </c>
      <c r="Q28" s="10" t="s">
        <v>244</v>
      </c>
      <c r="R28" s="18">
        <v>49.711259612253301</v>
      </c>
      <c r="S28" s="10" t="s">
        <v>159</v>
      </c>
    </row>
    <row r="29" spans="1:19" x14ac:dyDescent="0.2">
      <c r="A29" s="12" t="s">
        <v>198</v>
      </c>
      <c r="B29" s="18">
        <v>45.277173483820498</v>
      </c>
      <c r="C29" s="10" t="s">
        <v>159</v>
      </c>
      <c r="D29" s="18">
        <v>58.076132090182199</v>
      </c>
      <c r="E29" s="10" t="s">
        <v>159</v>
      </c>
      <c r="F29" s="18">
        <v>36.377796559643699</v>
      </c>
      <c r="G29" s="10" t="s">
        <v>159</v>
      </c>
      <c r="H29" s="18">
        <v>47.6968310881443</v>
      </c>
      <c r="I29" s="10" t="s">
        <v>159</v>
      </c>
      <c r="J29" s="18">
        <v>49.217731695721</v>
      </c>
      <c r="K29" s="10" t="s">
        <v>159</v>
      </c>
      <c r="L29" s="18">
        <v>31.048138658262801</v>
      </c>
      <c r="M29" s="10" t="s">
        <v>159</v>
      </c>
      <c r="N29" s="18">
        <v>43.161236868073402</v>
      </c>
      <c r="O29" s="10" t="s">
        <v>159</v>
      </c>
      <c r="P29" s="18">
        <v>0</v>
      </c>
      <c r="Q29" s="10" t="s">
        <v>244</v>
      </c>
      <c r="R29" s="18">
        <v>48.006801052210903</v>
      </c>
      <c r="S29" s="10" t="s">
        <v>159</v>
      </c>
    </row>
    <row r="30" spans="1:19" x14ac:dyDescent="0.2">
      <c r="A30" s="12" t="s">
        <v>199</v>
      </c>
      <c r="B30" s="18">
        <v>42.875680922182397</v>
      </c>
      <c r="C30" s="10" t="s">
        <v>159</v>
      </c>
      <c r="D30" s="18">
        <v>60.066281729391797</v>
      </c>
      <c r="E30" s="10" t="s">
        <v>159</v>
      </c>
      <c r="F30" s="18">
        <v>36.520271545252498</v>
      </c>
      <c r="G30" s="10" t="s">
        <v>159</v>
      </c>
      <c r="H30" s="18">
        <v>53.982206135129701</v>
      </c>
      <c r="I30" s="10" t="s">
        <v>159</v>
      </c>
      <c r="J30" s="18">
        <v>53.3421326450271</v>
      </c>
      <c r="K30" s="10" t="s">
        <v>159</v>
      </c>
      <c r="L30" s="18">
        <v>29.4804794363287</v>
      </c>
      <c r="M30" s="10" t="s">
        <v>159</v>
      </c>
      <c r="N30" s="18">
        <v>45.524899451213997</v>
      </c>
      <c r="O30" s="10" t="s">
        <v>159</v>
      </c>
      <c r="P30" s="18">
        <v>0</v>
      </c>
      <c r="Q30" s="10" t="s">
        <v>244</v>
      </c>
      <c r="R30" s="18">
        <v>50.677703606916303</v>
      </c>
      <c r="S30" s="10" t="s">
        <v>159</v>
      </c>
    </row>
    <row r="31" spans="1:19" x14ac:dyDescent="0.2">
      <c r="A31" s="12" t="s">
        <v>200</v>
      </c>
      <c r="B31" s="18">
        <v>36.316337646929</v>
      </c>
      <c r="C31" s="10" t="s">
        <v>159</v>
      </c>
      <c r="D31" s="18">
        <v>57.529283865822201</v>
      </c>
      <c r="E31" s="10" t="s">
        <v>159</v>
      </c>
      <c r="F31" s="18">
        <v>38.907139522905602</v>
      </c>
      <c r="G31" s="10" t="s">
        <v>159</v>
      </c>
      <c r="H31" s="18">
        <v>52.486235352742902</v>
      </c>
      <c r="I31" s="10" t="s">
        <v>159</v>
      </c>
      <c r="J31" s="18">
        <v>54.656562124658102</v>
      </c>
      <c r="K31" s="10" t="s">
        <v>159</v>
      </c>
      <c r="L31" s="18">
        <v>27.627828266987802</v>
      </c>
      <c r="M31" s="10" t="s">
        <v>159</v>
      </c>
      <c r="N31" s="18">
        <v>35.516934582497903</v>
      </c>
      <c r="O31" s="10" t="s">
        <v>159</v>
      </c>
      <c r="P31" s="18">
        <v>0</v>
      </c>
      <c r="Q31" s="10" t="s">
        <v>244</v>
      </c>
      <c r="R31" s="18">
        <v>46.592649634983196</v>
      </c>
      <c r="S31" s="10" t="s">
        <v>159</v>
      </c>
    </row>
    <row r="32" spans="1:19" x14ac:dyDescent="0.2">
      <c r="A32" s="15" t="s">
        <v>201</v>
      </c>
      <c r="B32" s="19">
        <v>43.5775969829592</v>
      </c>
      <c r="C32" s="14" t="s">
        <v>159</v>
      </c>
      <c r="D32" s="19">
        <v>62.924404545966702</v>
      </c>
      <c r="E32" s="14" t="s">
        <v>159</v>
      </c>
      <c r="F32" s="19">
        <v>36.953985697320199</v>
      </c>
      <c r="G32" s="14" t="s">
        <v>159</v>
      </c>
      <c r="H32" s="19">
        <v>52.743331535568103</v>
      </c>
      <c r="I32" s="14" t="s">
        <v>159</v>
      </c>
      <c r="J32" s="19">
        <v>51.194504177742402</v>
      </c>
      <c r="K32" s="14" t="s">
        <v>159</v>
      </c>
      <c r="L32" s="19">
        <v>27.9775408716838</v>
      </c>
      <c r="M32" s="14" t="s">
        <v>159</v>
      </c>
      <c r="N32" s="19">
        <v>40.788172101622401</v>
      </c>
      <c r="O32" s="14" t="s">
        <v>159</v>
      </c>
      <c r="P32" s="19">
        <v>0</v>
      </c>
      <c r="Q32" s="14" t="s">
        <v>244</v>
      </c>
      <c r="R32" s="19">
        <v>50.099307017042598</v>
      </c>
      <c r="S32" s="14" t="s">
        <v>159</v>
      </c>
    </row>
    <row r="34" spans="1:2" x14ac:dyDescent="0.2">
      <c r="A34" s="16" t="s">
        <v>202</v>
      </c>
      <c r="B34" s="16" t="s">
        <v>216</v>
      </c>
    </row>
    <row r="36" spans="1:2" x14ac:dyDescent="0.2">
      <c r="B36" s="16" t="s">
        <v>245</v>
      </c>
    </row>
    <row r="37" spans="1:2" x14ac:dyDescent="0.2">
      <c r="B37" s="16" t="s">
        <v>246</v>
      </c>
    </row>
    <row r="39" spans="1:2" x14ac:dyDescent="0.2">
      <c r="B39" s="16" t="s">
        <v>247</v>
      </c>
    </row>
    <row r="42" spans="1:2" x14ac:dyDescent="0.2">
      <c r="A42" s="17" t="str">
        <f>HYPERLINK("#'GAMING_MACHINES 9'!A2", "&lt;&lt;&lt; Previous table")</f>
        <v>&lt;&lt;&lt; Previous table</v>
      </c>
    </row>
    <row r="43" spans="1:2" x14ac:dyDescent="0.2">
      <c r="A43" s="17" t="str">
        <f>HYPERLINK("#'GAMING_MACHINES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5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HYPERLINK("#'INDEX'!B31", "Link to index")</f>
        <v>Link to index</v>
      </c>
    </row>
    <row r="2" spans="1:19" ht="15.75" customHeight="1" x14ac:dyDescent="0.2">
      <c r="A2" s="25" t="s">
        <v>257</v>
      </c>
      <c r="B2" s="24"/>
      <c r="C2" s="24"/>
      <c r="D2" s="24"/>
      <c r="E2" s="24"/>
      <c r="F2" s="24"/>
      <c r="G2" s="24"/>
      <c r="H2" s="24"/>
      <c r="I2" s="24"/>
      <c r="J2" s="24"/>
      <c r="K2" s="24"/>
      <c r="L2" s="24"/>
      <c r="M2" s="24"/>
      <c r="N2" s="24"/>
      <c r="O2" s="24"/>
      <c r="P2" s="24"/>
      <c r="Q2" s="24"/>
      <c r="R2" s="24"/>
      <c r="S2" s="24"/>
    </row>
    <row r="3" spans="1:19" ht="15.75" customHeight="1" x14ac:dyDescent="0.2">
      <c r="A3" s="25" t="s">
        <v>49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28.172999999999998</v>
      </c>
      <c r="C7" s="10" t="s">
        <v>159</v>
      </c>
      <c r="D7" s="9">
        <v>0</v>
      </c>
      <c r="E7" s="10" t="s">
        <v>176</v>
      </c>
      <c r="F7" s="9">
        <v>10.14</v>
      </c>
      <c r="G7" s="10" t="s">
        <v>159</v>
      </c>
      <c r="H7" s="9">
        <v>200.34363049000001</v>
      </c>
      <c r="I7" s="10" t="s">
        <v>159</v>
      </c>
      <c r="J7" s="9">
        <v>160.67599999999999</v>
      </c>
      <c r="K7" s="10" t="s">
        <v>159</v>
      </c>
      <c r="L7" s="9">
        <v>7.8136619999999999</v>
      </c>
      <c r="M7" s="10" t="s">
        <v>159</v>
      </c>
      <c r="N7" s="9">
        <v>0</v>
      </c>
      <c r="O7" s="10" t="s">
        <v>176</v>
      </c>
      <c r="P7" s="9">
        <v>0</v>
      </c>
      <c r="Q7" s="10" t="s">
        <v>244</v>
      </c>
      <c r="R7" s="9">
        <v>407.14629249000001</v>
      </c>
      <c r="S7" s="10" t="s">
        <v>178</v>
      </c>
    </row>
    <row r="8" spans="1:19" x14ac:dyDescent="0.2">
      <c r="A8" s="12" t="s">
        <v>171</v>
      </c>
      <c r="B8" s="9">
        <v>32.371000000000002</v>
      </c>
      <c r="C8" s="10" t="s">
        <v>159</v>
      </c>
      <c r="D8" s="9">
        <v>850.40800000000002</v>
      </c>
      <c r="E8" s="10" t="s">
        <v>177</v>
      </c>
      <c r="F8" s="9">
        <v>11.42</v>
      </c>
      <c r="G8" s="10" t="s">
        <v>159</v>
      </c>
      <c r="H8" s="9">
        <v>256.89465223000002</v>
      </c>
      <c r="I8" s="10" t="s">
        <v>159</v>
      </c>
      <c r="J8" s="9">
        <v>191.27</v>
      </c>
      <c r="K8" s="10" t="s">
        <v>159</v>
      </c>
      <c r="L8" s="9">
        <v>12.772383</v>
      </c>
      <c r="M8" s="10" t="s">
        <v>159</v>
      </c>
      <c r="N8" s="9">
        <v>0</v>
      </c>
      <c r="O8" s="10" t="s">
        <v>176</v>
      </c>
      <c r="P8" s="9">
        <v>0</v>
      </c>
      <c r="Q8" s="10" t="s">
        <v>244</v>
      </c>
      <c r="R8" s="9">
        <v>1355.1360352300001</v>
      </c>
      <c r="S8" s="10" t="s">
        <v>178</v>
      </c>
    </row>
    <row r="9" spans="1:19" x14ac:dyDescent="0.2">
      <c r="A9" s="12" t="s">
        <v>172</v>
      </c>
      <c r="B9" s="9">
        <v>37.667999999999999</v>
      </c>
      <c r="C9" s="10" t="s">
        <v>159</v>
      </c>
      <c r="D9" s="9">
        <v>940.65499999999997</v>
      </c>
      <c r="E9" s="10" t="s">
        <v>159</v>
      </c>
      <c r="F9" s="9">
        <v>12.443</v>
      </c>
      <c r="G9" s="10" t="s">
        <v>159</v>
      </c>
      <c r="H9" s="9">
        <v>308.07038748000002</v>
      </c>
      <c r="I9" s="10" t="s">
        <v>159</v>
      </c>
      <c r="J9" s="9">
        <v>211.77799999999999</v>
      </c>
      <c r="K9" s="10" t="s">
        <v>159</v>
      </c>
      <c r="L9" s="9">
        <v>19.814710000000002</v>
      </c>
      <c r="M9" s="10" t="s">
        <v>159</v>
      </c>
      <c r="N9" s="9">
        <v>0</v>
      </c>
      <c r="O9" s="10" t="s">
        <v>176</v>
      </c>
      <c r="P9" s="9">
        <v>0</v>
      </c>
      <c r="Q9" s="10" t="s">
        <v>244</v>
      </c>
      <c r="R9" s="9">
        <v>1530.4290974800001</v>
      </c>
      <c r="S9" s="10" t="s">
        <v>178</v>
      </c>
    </row>
    <row r="10" spans="1:19" x14ac:dyDescent="0.2">
      <c r="A10" s="12" t="s">
        <v>173</v>
      </c>
      <c r="B10" s="9">
        <v>26.661000000000001</v>
      </c>
      <c r="C10" s="10" t="s">
        <v>159</v>
      </c>
      <c r="D10" s="9">
        <v>690.78099999999995</v>
      </c>
      <c r="E10" s="10" t="s">
        <v>159</v>
      </c>
      <c r="F10" s="9">
        <v>10.111000000000001</v>
      </c>
      <c r="G10" s="10" t="s">
        <v>159</v>
      </c>
      <c r="H10" s="9">
        <v>276.85123676000001</v>
      </c>
      <c r="I10" s="10" t="s">
        <v>159</v>
      </c>
      <c r="J10" s="9">
        <v>189.916</v>
      </c>
      <c r="K10" s="10" t="s">
        <v>159</v>
      </c>
      <c r="L10" s="9">
        <v>25.385109</v>
      </c>
      <c r="M10" s="10" t="s">
        <v>159</v>
      </c>
      <c r="N10" s="9">
        <v>0</v>
      </c>
      <c r="O10" s="10" t="s">
        <v>176</v>
      </c>
      <c r="P10" s="9">
        <v>0</v>
      </c>
      <c r="Q10" s="10" t="s">
        <v>244</v>
      </c>
      <c r="R10" s="9">
        <v>1219.70534576</v>
      </c>
      <c r="S10" s="10" t="s">
        <v>178</v>
      </c>
    </row>
    <row r="11" spans="1:19" x14ac:dyDescent="0.2">
      <c r="A11" s="12" t="s">
        <v>174</v>
      </c>
      <c r="B11" s="9">
        <v>26.552</v>
      </c>
      <c r="C11" s="10" t="s">
        <v>159</v>
      </c>
      <c r="D11" s="9">
        <v>728.91099999999994</v>
      </c>
      <c r="E11" s="10" t="s">
        <v>159</v>
      </c>
      <c r="F11" s="9">
        <v>13.433999999999999</v>
      </c>
      <c r="G11" s="10" t="s">
        <v>159</v>
      </c>
      <c r="H11" s="9">
        <v>322.26963307</v>
      </c>
      <c r="I11" s="10" t="s">
        <v>184</v>
      </c>
      <c r="J11" s="9">
        <v>213.071</v>
      </c>
      <c r="K11" s="10" t="s">
        <v>159</v>
      </c>
      <c r="L11" s="9">
        <v>23.273457000000001</v>
      </c>
      <c r="M11" s="10" t="s">
        <v>159</v>
      </c>
      <c r="N11" s="9">
        <v>0</v>
      </c>
      <c r="O11" s="10" t="s">
        <v>176</v>
      </c>
      <c r="P11" s="9">
        <v>0</v>
      </c>
      <c r="Q11" s="10" t="s">
        <v>244</v>
      </c>
      <c r="R11" s="9">
        <v>1327.5110900699999</v>
      </c>
      <c r="S11" s="10" t="s">
        <v>178</v>
      </c>
    </row>
    <row r="12" spans="1:19" x14ac:dyDescent="0.2">
      <c r="A12" s="12" t="s">
        <v>175</v>
      </c>
      <c r="B12" s="9">
        <v>27.783999999999999</v>
      </c>
      <c r="C12" s="10" t="s">
        <v>159</v>
      </c>
      <c r="D12" s="9">
        <v>762.37199999999996</v>
      </c>
      <c r="E12" s="10" t="s">
        <v>159</v>
      </c>
      <c r="F12" s="9">
        <v>14.647</v>
      </c>
      <c r="G12" s="10" t="s">
        <v>159</v>
      </c>
      <c r="H12" s="9">
        <v>374.85071629999999</v>
      </c>
      <c r="I12" s="10" t="s">
        <v>159</v>
      </c>
      <c r="J12" s="9">
        <v>245.285</v>
      </c>
      <c r="K12" s="10" t="s">
        <v>159</v>
      </c>
      <c r="L12" s="9">
        <v>27.033000000000001</v>
      </c>
      <c r="M12" s="10" t="s">
        <v>159</v>
      </c>
      <c r="N12" s="9">
        <v>0</v>
      </c>
      <c r="O12" s="10" t="s">
        <v>176</v>
      </c>
      <c r="P12" s="9">
        <v>0</v>
      </c>
      <c r="Q12" s="10" t="s">
        <v>244</v>
      </c>
      <c r="R12" s="9">
        <v>1451.9717163</v>
      </c>
      <c r="S12" s="10" t="s">
        <v>178</v>
      </c>
    </row>
    <row r="13" spans="1:19" x14ac:dyDescent="0.2">
      <c r="A13" s="12" t="s">
        <v>179</v>
      </c>
      <c r="B13" s="9">
        <v>33.002000000000002</v>
      </c>
      <c r="C13" s="10" t="s">
        <v>159</v>
      </c>
      <c r="D13" s="9">
        <v>808.91200000000003</v>
      </c>
      <c r="E13" s="10" t="s">
        <v>159</v>
      </c>
      <c r="F13" s="9">
        <v>15.680999999999999</v>
      </c>
      <c r="G13" s="10" t="s">
        <v>159</v>
      </c>
      <c r="H13" s="9">
        <v>454.59309872</v>
      </c>
      <c r="I13" s="10" t="s">
        <v>159</v>
      </c>
      <c r="J13" s="9">
        <v>283.52100000000002</v>
      </c>
      <c r="K13" s="10" t="s">
        <v>159</v>
      </c>
      <c r="L13" s="9">
        <v>31.126000000000001</v>
      </c>
      <c r="M13" s="10" t="s">
        <v>159</v>
      </c>
      <c r="N13" s="9">
        <v>0</v>
      </c>
      <c r="O13" s="10" t="s">
        <v>176</v>
      </c>
      <c r="P13" s="9">
        <v>0</v>
      </c>
      <c r="Q13" s="10" t="s">
        <v>244</v>
      </c>
      <c r="R13" s="9">
        <v>1626.8350987199999</v>
      </c>
      <c r="S13" s="10" t="s">
        <v>178</v>
      </c>
    </row>
    <row r="14" spans="1:19" x14ac:dyDescent="0.2">
      <c r="A14" s="12" t="s">
        <v>180</v>
      </c>
      <c r="B14" s="9">
        <v>31.41</v>
      </c>
      <c r="C14" s="10" t="s">
        <v>159</v>
      </c>
      <c r="D14" s="9">
        <v>915.20299999999997</v>
      </c>
      <c r="E14" s="10" t="s">
        <v>159</v>
      </c>
      <c r="F14" s="9">
        <v>17.664999999999999</v>
      </c>
      <c r="G14" s="10" t="s">
        <v>159</v>
      </c>
      <c r="H14" s="9">
        <v>519.80005595</v>
      </c>
      <c r="I14" s="10" t="s">
        <v>159</v>
      </c>
      <c r="J14" s="9">
        <v>296.28500000000003</v>
      </c>
      <c r="K14" s="10" t="s">
        <v>159</v>
      </c>
      <c r="L14" s="9">
        <v>31.515999999999998</v>
      </c>
      <c r="M14" s="10" t="s">
        <v>159</v>
      </c>
      <c r="N14" s="9">
        <v>0</v>
      </c>
      <c r="O14" s="10" t="s">
        <v>176</v>
      </c>
      <c r="P14" s="9">
        <v>0</v>
      </c>
      <c r="Q14" s="10" t="s">
        <v>244</v>
      </c>
      <c r="R14" s="9">
        <v>1811.8790559500001</v>
      </c>
      <c r="S14" s="10" t="s">
        <v>178</v>
      </c>
    </row>
    <row r="15" spans="1:19" x14ac:dyDescent="0.2">
      <c r="A15" s="12" t="s">
        <v>181</v>
      </c>
      <c r="B15" s="9">
        <v>31.402999999999999</v>
      </c>
      <c r="C15" s="10" t="s">
        <v>159</v>
      </c>
      <c r="D15" s="9">
        <v>1013.9383</v>
      </c>
      <c r="E15" s="10" t="s">
        <v>159</v>
      </c>
      <c r="F15" s="9">
        <v>20.363340000000001</v>
      </c>
      <c r="G15" s="10" t="s">
        <v>159</v>
      </c>
      <c r="H15" s="9">
        <v>553.37373362000005</v>
      </c>
      <c r="I15" s="10" t="s">
        <v>159</v>
      </c>
      <c r="J15" s="9">
        <v>293.42</v>
      </c>
      <c r="K15" s="10" t="s">
        <v>159</v>
      </c>
      <c r="L15" s="9">
        <v>28.010999999999999</v>
      </c>
      <c r="M15" s="10" t="s">
        <v>159</v>
      </c>
      <c r="N15" s="9">
        <v>820.5</v>
      </c>
      <c r="O15" s="10" t="s">
        <v>215</v>
      </c>
      <c r="P15" s="9">
        <v>0</v>
      </c>
      <c r="Q15" s="10" t="s">
        <v>244</v>
      </c>
      <c r="R15" s="9">
        <v>2761.0093736200001</v>
      </c>
      <c r="S15" s="10" t="s">
        <v>159</v>
      </c>
    </row>
    <row r="16" spans="1:19" x14ac:dyDescent="0.2">
      <c r="A16" s="12" t="s">
        <v>182</v>
      </c>
      <c r="B16" s="9">
        <v>31.416</v>
      </c>
      <c r="C16" s="10" t="s">
        <v>159</v>
      </c>
      <c r="D16" s="9">
        <v>1124.492</v>
      </c>
      <c r="E16" s="10" t="s">
        <v>159</v>
      </c>
      <c r="F16" s="9">
        <v>23.283999999999999</v>
      </c>
      <c r="G16" s="10" t="s">
        <v>159</v>
      </c>
      <c r="H16" s="9">
        <v>516.97778028000005</v>
      </c>
      <c r="I16" s="10" t="s">
        <v>195</v>
      </c>
      <c r="J16" s="9">
        <v>313.84800000000001</v>
      </c>
      <c r="K16" s="10" t="s">
        <v>159</v>
      </c>
      <c r="L16" s="9">
        <v>28.712</v>
      </c>
      <c r="M16" s="10" t="s">
        <v>159</v>
      </c>
      <c r="N16" s="9">
        <v>841.85930268373295</v>
      </c>
      <c r="O16" s="10" t="s">
        <v>228</v>
      </c>
      <c r="P16" s="9">
        <v>0</v>
      </c>
      <c r="Q16" s="10" t="s">
        <v>244</v>
      </c>
      <c r="R16" s="9">
        <v>2880.5890829637301</v>
      </c>
      <c r="S16" s="10" t="s">
        <v>159</v>
      </c>
    </row>
    <row r="17" spans="1:19" x14ac:dyDescent="0.2">
      <c r="A17" s="12" t="s">
        <v>183</v>
      </c>
      <c r="B17" s="9">
        <v>34.673999999999999</v>
      </c>
      <c r="C17" s="10" t="s">
        <v>159</v>
      </c>
      <c r="D17" s="9">
        <v>992.89800000000002</v>
      </c>
      <c r="E17" s="10" t="s">
        <v>159</v>
      </c>
      <c r="F17" s="9">
        <v>26.684082440000001</v>
      </c>
      <c r="G17" s="10" t="s">
        <v>159</v>
      </c>
      <c r="H17" s="9">
        <v>565.83531034999999</v>
      </c>
      <c r="I17" s="10" t="s">
        <v>159</v>
      </c>
      <c r="J17" s="9">
        <v>295.03699999999998</v>
      </c>
      <c r="K17" s="10" t="s">
        <v>159</v>
      </c>
      <c r="L17" s="9">
        <v>30.047999999999998</v>
      </c>
      <c r="M17" s="10" t="s">
        <v>159</v>
      </c>
      <c r="N17" s="9">
        <v>862.53904410204905</v>
      </c>
      <c r="O17" s="10" t="s">
        <v>229</v>
      </c>
      <c r="P17" s="9">
        <v>0</v>
      </c>
      <c r="Q17" s="10" t="s">
        <v>244</v>
      </c>
      <c r="R17" s="9">
        <v>2807.7154368920501</v>
      </c>
      <c r="S17" s="10" t="s">
        <v>159</v>
      </c>
    </row>
    <row r="18" spans="1:19" x14ac:dyDescent="0.2">
      <c r="A18" s="12" t="s">
        <v>185</v>
      </c>
      <c r="B18" s="9">
        <v>34.121000000000002</v>
      </c>
      <c r="C18" s="10" t="s">
        <v>159</v>
      </c>
      <c r="D18" s="9">
        <v>1059.384</v>
      </c>
      <c r="E18" s="10" t="s">
        <v>159</v>
      </c>
      <c r="F18" s="9">
        <v>25.921161000000001</v>
      </c>
      <c r="G18" s="10" t="s">
        <v>159</v>
      </c>
      <c r="H18" s="9">
        <v>587.02134900999999</v>
      </c>
      <c r="I18" s="10" t="s">
        <v>159</v>
      </c>
      <c r="J18" s="9">
        <v>292.74799999999999</v>
      </c>
      <c r="K18" s="10" t="s">
        <v>159</v>
      </c>
      <c r="L18" s="9">
        <v>31.8</v>
      </c>
      <c r="M18" s="10" t="s">
        <v>159</v>
      </c>
      <c r="N18" s="9">
        <v>892.53362847408596</v>
      </c>
      <c r="O18" s="10" t="s">
        <v>230</v>
      </c>
      <c r="P18" s="9">
        <v>0</v>
      </c>
      <c r="Q18" s="10" t="s">
        <v>244</v>
      </c>
      <c r="R18" s="9">
        <v>2923.5291384840898</v>
      </c>
      <c r="S18" s="10" t="s">
        <v>159</v>
      </c>
    </row>
    <row r="19" spans="1:19" x14ac:dyDescent="0.2">
      <c r="A19" s="12" t="s">
        <v>186</v>
      </c>
      <c r="B19" s="9">
        <v>33.843000000000004</v>
      </c>
      <c r="C19" s="10" t="s">
        <v>159</v>
      </c>
      <c r="D19" s="9">
        <v>1071.8599999999999</v>
      </c>
      <c r="E19" s="10" t="s">
        <v>159</v>
      </c>
      <c r="F19" s="9">
        <v>19.038800999999999</v>
      </c>
      <c r="G19" s="10" t="s">
        <v>159</v>
      </c>
      <c r="H19" s="9">
        <v>554.32972577999999</v>
      </c>
      <c r="I19" s="10" t="s">
        <v>159</v>
      </c>
      <c r="J19" s="9">
        <v>282.66000000000003</v>
      </c>
      <c r="K19" s="10" t="s">
        <v>159</v>
      </c>
      <c r="L19" s="9">
        <v>30.63</v>
      </c>
      <c r="M19" s="10" t="s">
        <v>159</v>
      </c>
      <c r="N19" s="9">
        <v>857.50008180656505</v>
      </c>
      <c r="O19" s="10" t="s">
        <v>258</v>
      </c>
      <c r="P19" s="9">
        <v>0</v>
      </c>
      <c r="Q19" s="10" t="s">
        <v>244</v>
      </c>
      <c r="R19" s="9">
        <v>2849.8616085865701</v>
      </c>
      <c r="S19" s="10" t="s">
        <v>159</v>
      </c>
    </row>
    <row r="20" spans="1:19" x14ac:dyDescent="0.2">
      <c r="A20" s="12" t="s">
        <v>187</v>
      </c>
      <c r="B20" s="9">
        <v>35.360999999999997</v>
      </c>
      <c r="C20" s="10" t="s">
        <v>159</v>
      </c>
      <c r="D20" s="9">
        <v>1150.5139999999999</v>
      </c>
      <c r="E20" s="10" t="s">
        <v>159</v>
      </c>
      <c r="F20" s="9">
        <v>16.695198000000001</v>
      </c>
      <c r="G20" s="10" t="s">
        <v>159</v>
      </c>
      <c r="H20" s="9">
        <v>590.90089737999995</v>
      </c>
      <c r="I20" s="10" t="s">
        <v>159</v>
      </c>
      <c r="J20" s="9">
        <v>291.58999999999997</v>
      </c>
      <c r="K20" s="10" t="s">
        <v>159</v>
      </c>
      <c r="L20" s="9">
        <v>30.398</v>
      </c>
      <c r="M20" s="10" t="s">
        <v>159</v>
      </c>
      <c r="N20" s="9">
        <v>874.96205853746096</v>
      </c>
      <c r="O20" s="10" t="s">
        <v>259</v>
      </c>
      <c r="P20" s="9">
        <v>0</v>
      </c>
      <c r="Q20" s="10" t="s">
        <v>244</v>
      </c>
      <c r="R20" s="9">
        <v>2990.4211539174598</v>
      </c>
      <c r="S20" s="10" t="s">
        <v>159</v>
      </c>
    </row>
    <row r="21" spans="1:19" x14ac:dyDescent="0.2">
      <c r="A21" s="12" t="s">
        <v>188</v>
      </c>
      <c r="B21" s="9">
        <v>35.72</v>
      </c>
      <c r="C21" s="10" t="s">
        <v>260</v>
      </c>
      <c r="D21" s="9">
        <v>1152.646</v>
      </c>
      <c r="E21" s="10" t="s">
        <v>159</v>
      </c>
      <c r="F21" s="9">
        <v>16.874981999999999</v>
      </c>
      <c r="G21" s="10" t="s">
        <v>159</v>
      </c>
      <c r="H21" s="9">
        <v>620.63935580999998</v>
      </c>
      <c r="I21" s="10" t="s">
        <v>159</v>
      </c>
      <c r="J21" s="9">
        <v>290.94499999999999</v>
      </c>
      <c r="K21" s="10" t="s">
        <v>159</v>
      </c>
      <c r="L21" s="9">
        <v>28.774000000000001</v>
      </c>
      <c r="M21" s="10" t="s">
        <v>159</v>
      </c>
      <c r="N21" s="9">
        <v>886.17476873046905</v>
      </c>
      <c r="O21" s="10" t="s">
        <v>261</v>
      </c>
      <c r="P21" s="9">
        <v>0</v>
      </c>
      <c r="Q21" s="10" t="s">
        <v>244</v>
      </c>
      <c r="R21" s="9">
        <v>3031.7741065404698</v>
      </c>
      <c r="S21" s="10" t="s">
        <v>159</v>
      </c>
    </row>
    <row r="22" spans="1:19" x14ac:dyDescent="0.2">
      <c r="A22" s="12" t="s">
        <v>189</v>
      </c>
      <c r="B22" s="9">
        <v>34.890999999999998</v>
      </c>
      <c r="C22" s="10" t="s">
        <v>159</v>
      </c>
      <c r="D22" s="9">
        <v>1179.277</v>
      </c>
      <c r="E22" s="10" t="s">
        <v>159</v>
      </c>
      <c r="F22" s="9">
        <v>16.454034</v>
      </c>
      <c r="G22" s="10" t="s">
        <v>159</v>
      </c>
      <c r="H22" s="9">
        <v>638.99085516000002</v>
      </c>
      <c r="I22" s="10" t="s">
        <v>159</v>
      </c>
      <c r="J22" s="9">
        <v>285.928</v>
      </c>
      <c r="K22" s="10" t="s">
        <v>159</v>
      </c>
      <c r="L22" s="9">
        <v>28.902999999999999</v>
      </c>
      <c r="M22" s="10" t="s">
        <v>159</v>
      </c>
      <c r="N22" s="9">
        <v>841.04778415330702</v>
      </c>
      <c r="O22" s="10" t="s">
        <v>262</v>
      </c>
      <c r="P22" s="9">
        <v>0</v>
      </c>
      <c r="Q22" s="10" t="s">
        <v>244</v>
      </c>
      <c r="R22" s="9">
        <v>3025.49167331331</v>
      </c>
      <c r="S22" s="10" t="s">
        <v>159</v>
      </c>
    </row>
    <row r="23" spans="1:19" x14ac:dyDescent="0.2">
      <c r="A23" s="12" t="s">
        <v>190</v>
      </c>
      <c r="B23" s="9">
        <v>33.661000000000001</v>
      </c>
      <c r="C23" s="10" t="s">
        <v>159</v>
      </c>
      <c r="D23" s="9">
        <v>1235.7180000000001</v>
      </c>
      <c r="E23" s="10" t="s">
        <v>159</v>
      </c>
      <c r="F23" s="9">
        <v>19.141529999999999</v>
      </c>
      <c r="G23" s="10" t="s">
        <v>159</v>
      </c>
      <c r="H23" s="9">
        <v>661.83730137999999</v>
      </c>
      <c r="I23" s="10" t="s">
        <v>159</v>
      </c>
      <c r="J23" s="9">
        <v>288.23200000000003</v>
      </c>
      <c r="K23" s="10" t="s">
        <v>159</v>
      </c>
      <c r="L23" s="9">
        <v>28.74</v>
      </c>
      <c r="M23" s="10" t="s">
        <v>159</v>
      </c>
      <c r="N23" s="9">
        <v>870.52446774999999</v>
      </c>
      <c r="O23" s="10" t="s">
        <v>159</v>
      </c>
      <c r="P23" s="9">
        <v>0</v>
      </c>
      <c r="Q23" s="10" t="s">
        <v>244</v>
      </c>
      <c r="R23" s="9">
        <v>3137.8542991300001</v>
      </c>
      <c r="S23" s="10" t="s">
        <v>159</v>
      </c>
    </row>
    <row r="24" spans="1:19" x14ac:dyDescent="0.2">
      <c r="A24" s="12" t="s">
        <v>191</v>
      </c>
      <c r="B24" s="9">
        <v>33.082999999999998</v>
      </c>
      <c r="C24" s="10" t="s">
        <v>159</v>
      </c>
      <c r="D24" s="9">
        <v>1350.6869999999999</v>
      </c>
      <c r="E24" s="10" t="s">
        <v>159</v>
      </c>
      <c r="F24" s="9">
        <v>23.758769999999998</v>
      </c>
      <c r="G24" s="10" t="s">
        <v>159</v>
      </c>
      <c r="H24" s="9">
        <v>711.21304371101803</v>
      </c>
      <c r="I24" s="10" t="s">
        <v>159</v>
      </c>
      <c r="J24" s="9">
        <v>286.97000000000003</v>
      </c>
      <c r="K24" s="10" t="s">
        <v>159</v>
      </c>
      <c r="L24" s="9">
        <v>29.466999999999999</v>
      </c>
      <c r="M24" s="10" t="s">
        <v>159</v>
      </c>
      <c r="N24" s="9">
        <v>961.58059131000005</v>
      </c>
      <c r="O24" s="10" t="s">
        <v>159</v>
      </c>
      <c r="P24" s="9">
        <v>0</v>
      </c>
      <c r="Q24" s="10" t="s">
        <v>244</v>
      </c>
      <c r="R24" s="9">
        <v>3396.75940502102</v>
      </c>
      <c r="S24" s="10" t="s">
        <v>159</v>
      </c>
    </row>
    <row r="25" spans="1:19" x14ac:dyDescent="0.2">
      <c r="A25" s="12" t="s">
        <v>193</v>
      </c>
      <c r="B25" s="9">
        <v>33.356999999999999</v>
      </c>
      <c r="C25" s="10" t="s">
        <v>159</v>
      </c>
      <c r="D25" s="9">
        <v>1473.691</v>
      </c>
      <c r="E25" s="10" t="s">
        <v>159</v>
      </c>
      <c r="F25" s="9">
        <v>28.65</v>
      </c>
      <c r="G25" s="10" t="s">
        <v>159</v>
      </c>
      <c r="H25" s="9">
        <v>747.70774812311402</v>
      </c>
      <c r="I25" s="10" t="s">
        <v>159</v>
      </c>
      <c r="J25" s="9">
        <v>283.81700000000001</v>
      </c>
      <c r="K25" s="10" t="s">
        <v>159</v>
      </c>
      <c r="L25" s="9">
        <v>29.565999999999999</v>
      </c>
      <c r="M25" s="10" t="s">
        <v>159</v>
      </c>
      <c r="N25" s="9">
        <v>984.1</v>
      </c>
      <c r="O25" s="10" t="s">
        <v>159</v>
      </c>
      <c r="P25" s="9">
        <v>0</v>
      </c>
      <c r="Q25" s="10" t="s">
        <v>244</v>
      </c>
      <c r="R25" s="9">
        <v>3580.88874812311</v>
      </c>
      <c r="S25" s="10" t="s">
        <v>159</v>
      </c>
    </row>
    <row r="26" spans="1:19" x14ac:dyDescent="0.2">
      <c r="A26" s="12" t="s">
        <v>194</v>
      </c>
      <c r="B26" s="9">
        <v>33.436999999999998</v>
      </c>
      <c r="C26" s="10" t="s">
        <v>159</v>
      </c>
      <c r="D26" s="9">
        <v>1515.5834</v>
      </c>
      <c r="E26" s="10" t="s">
        <v>159</v>
      </c>
      <c r="F26" s="9">
        <v>31.197410999999999</v>
      </c>
      <c r="G26" s="10" t="s">
        <v>159</v>
      </c>
      <c r="H26" s="9">
        <v>759.66375016869199</v>
      </c>
      <c r="I26" s="10" t="s">
        <v>159</v>
      </c>
      <c r="J26" s="9">
        <v>264.86700000000002</v>
      </c>
      <c r="K26" s="10" t="s">
        <v>159</v>
      </c>
      <c r="L26" s="9">
        <v>28.553000000000001</v>
      </c>
      <c r="M26" s="10" t="s">
        <v>159</v>
      </c>
      <c r="N26" s="9">
        <v>977.05670189</v>
      </c>
      <c r="O26" s="10" t="s">
        <v>159</v>
      </c>
      <c r="P26" s="9">
        <v>0</v>
      </c>
      <c r="Q26" s="10" t="s">
        <v>244</v>
      </c>
      <c r="R26" s="9">
        <v>3610.3582630586902</v>
      </c>
      <c r="S26" s="10" t="s">
        <v>159</v>
      </c>
    </row>
    <row r="27" spans="1:19" x14ac:dyDescent="0.2">
      <c r="A27" s="12" t="s">
        <v>196</v>
      </c>
      <c r="B27" s="9">
        <v>32.491</v>
      </c>
      <c r="C27" s="10" t="s">
        <v>159</v>
      </c>
      <c r="D27" s="9">
        <v>1595.029</v>
      </c>
      <c r="E27" s="10" t="s">
        <v>159</v>
      </c>
      <c r="F27" s="9">
        <v>38.92</v>
      </c>
      <c r="G27" s="10" t="s">
        <v>159</v>
      </c>
      <c r="H27" s="9">
        <v>802.35316927462497</v>
      </c>
      <c r="I27" s="10" t="s">
        <v>159</v>
      </c>
      <c r="J27" s="9">
        <v>267.57799999999997</v>
      </c>
      <c r="K27" s="10" t="s">
        <v>159</v>
      </c>
      <c r="L27" s="9">
        <v>27.454999999999998</v>
      </c>
      <c r="M27" s="10" t="s">
        <v>159</v>
      </c>
      <c r="N27" s="9">
        <v>1023.21524002</v>
      </c>
      <c r="O27" s="10" t="s">
        <v>159</v>
      </c>
      <c r="P27" s="9">
        <v>0</v>
      </c>
      <c r="Q27" s="10" t="s">
        <v>244</v>
      </c>
      <c r="R27" s="9">
        <v>3787.0414092946198</v>
      </c>
      <c r="S27" s="10" t="s">
        <v>159</v>
      </c>
    </row>
    <row r="28" spans="1:19" x14ac:dyDescent="0.2">
      <c r="A28" s="12" t="s">
        <v>197</v>
      </c>
      <c r="B28" s="9">
        <v>32.384999999999998</v>
      </c>
      <c r="C28" s="10" t="s">
        <v>159</v>
      </c>
      <c r="D28" s="9">
        <v>1658.402</v>
      </c>
      <c r="E28" s="10" t="s">
        <v>159</v>
      </c>
      <c r="F28" s="9">
        <v>40.819000000000003</v>
      </c>
      <c r="G28" s="10" t="s">
        <v>159</v>
      </c>
      <c r="H28" s="9">
        <v>823.77892204747002</v>
      </c>
      <c r="I28" s="10" t="s">
        <v>159</v>
      </c>
      <c r="J28" s="9">
        <v>268.92899999999997</v>
      </c>
      <c r="K28" s="10" t="s">
        <v>159</v>
      </c>
      <c r="L28" s="9">
        <v>27.044</v>
      </c>
      <c r="M28" s="10" t="s">
        <v>159</v>
      </c>
      <c r="N28" s="9">
        <v>1023.31413381</v>
      </c>
      <c r="O28" s="10" t="s">
        <v>159</v>
      </c>
      <c r="P28" s="9">
        <v>0</v>
      </c>
      <c r="Q28" s="10" t="s">
        <v>244</v>
      </c>
      <c r="R28" s="9">
        <v>3874.6720558574698</v>
      </c>
      <c r="S28" s="10" t="s">
        <v>159</v>
      </c>
    </row>
    <row r="29" spans="1:19" x14ac:dyDescent="0.2">
      <c r="A29" s="12" t="s">
        <v>198</v>
      </c>
      <c r="B29" s="9">
        <v>24.501000000000001</v>
      </c>
      <c r="C29" s="10" t="s">
        <v>263</v>
      </c>
      <c r="D29" s="9">
        <v>1402.3779999999999</v>
      </c>
      <c r="E29" s="10" t="s">
        <v>159</v>
      </c>
      <c r="F29" s="9">
        <v>32.854999999999997</v>
      </c>
      <c r="G29" s="10" t="s">
        <v>159</v>
      </c>
      <c r="H29" s="9">
        <v>629.31077091430097</v>
      </c>
      <c r="I29" s="10" t="s">
        <v>159</v>
      </c>
      <c r="J29" s="9">
        <v>200.26400000000001</v>
      </c>
      <c r="K29" s="10" t="s">
        <v>159</v>
      </c>
      <c r="L29" s="9">
        <v>22.382000000000001</v>
      </c>
      <c r="M29" s="10" t="s">
        <v>159</v>
      </c>
      <c r="N29" s="9">
        <v>749.32408341999997</v>
      </c>
      <c r="O29" s="10" t="s">
        <v>159</v>
      </c>
      <c r="P29" s="9">
        <v>0</v>
      </c>
      <c r="Q29" s="10" t="s">
        <v>244</v>
      </c>
      <c r="R29" s="9">
        <v>3061.0148543342998</v>
      </c>
      <c r="S29" s="10" t="s">
        <v>159</v>
      </c>
    </row>
    <row r="30" spans="1:19" x14ac:dyDescent="0.2">
      <c r="A30" s="12" t="s">
        <v>199</v>
      </c>
      <c r="B30" s="9">
        <v>30.623999999999999</v>
      </c>
      <c r="C30" s="10" t="s">
        <v>159</v>
      </c>
      <c r="D30" s="9">
        <v>1732.134</v>
      </c>
      <c r="E30" s="10" t="s">
        <v>159</v>
      </c>
      <c r="F30" s="9">
        <v>55.39</v>
      </c>
      <c r="G30" s="10" t="s">
        <v>159</v>
      </c>
      <c r="H30" s="9">
        <v>1013.69519105296</v>
      </c>
      <c r="I30" s="10" t="s">
        <v>159</v>
      </c>
      <c r="J30" s="9">
        <v>291.916</v>
      </c>
      <c r="K30" s="10" t="s">
        <v>159</v>
      </c>
      <c r="L30" s="9">
        <v>28.413657000000001</v>
      </c>
      <c r="M30" s="10" t="s">
        <v>159</v>
      </c>
      <c r="N30" s="9">
        <v>570.89897142999996</v>
      </c>
      <c r="O30" s="10" t="s">
        <v>159</v>
      </c>
      <c r="P30" s="9">
        <v>0</v>
      </c>
      <c r="Q30" s="10" t="s">
        <v>244</v>
      </c>
      <c r="R30" s="9">
        <v>3723.0718194829601</v>
      </c>
      <c r="S30" s="10" t="s">
        <v>159</v>
      </c>
    </row>
    <row r="31" spans="1:19" x14ac:dyDescent="0.2">
      <c r="A31" s="12" t="s">
        <v>200</v>
      </c>
      <c r="B31" s="9">
        <v>28.282</v>
      </c>
      <c r="C31" s="10" t="s">
        <v>159</v>
      </c>
      <c r="D31" s="9">
        <v>1688.5550000000001</v>
      </c>
      <c r="E31" s="10" t="s">
        <v>159</v>
      </c>
      <c r="F31" s="9">
        <v>49.076000000000001</v>
      </c>
      <c r="G31" s="10" t="s">
        <v>159</v>
      </c>
      <c r="H31" s="9">
        <v>984.52929397353</v>
      </c>
      <c r="I31" s="10" t="s">
        <v>159</v>
      </c>
      <c r="J31" s="9">
        <v>356.27</v>
      </c>
      <c r="K31" s="10" t="s">
        <v>159</v>
      </c>
      <c r="L31" s="9">
        <v>27.970039</v>
      </c>
      <c r="M31" s="10" t="s">
        <v>159</v>
      </c>
      <c r="N31" s="9">
        <v>846.15063405206797</v>
      </c>
      <c r="O31" s="10" t="s">
        <v>159</v>
      </c>
      <c r="P31" s="9">
        <v>0</v>
      </c>
      <c r="Q31" s="10" t="s">
        <v>244</v>
      </c>
      <c r="R31" s="9">
        <v>3980.8329670255998</v>
      </c>
      <c r="S31" s="10" t="s">
        <v>159</v>
      </c>
    </row>
    <row r="32" spans="1:19" x14ac:dyDescent="0.2">
      <c r="A32" s="15" t="s">
        <v>201</v>
      </c>
      <c r="B32" s="13">
        <v>37.26</v>
      </c>
      <c r="C32" s="14" t="s">
        <v>159</v>
      </c>
      <c r="D32" s="13">
        <v>2227.8960000000002</v>
      </c>
      <c r="E32" s="14" t="s">
        <v>159</v>
      </c>
      <c r="F32" s="13">
        <v>55.671999999999997</v>
      </c>
      <c r="G32" s="14" t="s">
        <v>159</v>
      </c>
      <c r="H32" s="13">
        <v>1156.8713951895199</v>
      </c>
      <c r="I32" s="14" t="s">
        <v>159</v>
      </c>
      <c r="J32" s="13">
        <v>404.55</v>
      </c>
      <c r="K32" s="14" t="s">
        <v>159</v>
      </c>
      <c r="L32" s="13">
        <v>29.797972999999999</v>
      </c>
      <c r="M32" s="14" t="s">
        <v>159</v>
      </c>
      <c r="N32" s="13">
        <v>1239.90428528396</v>
      </c>
      <c r="O32" s="14" t="s">
        <v>159</v>
      </c>
      <c r="P32" s="13">
        <v>0</v>
      </c>
      <c r="Q32" s="14" t="s">
        <v>244</v>
      </c>
      <c r="R32" s="13">
        <v>5151.9516534734803</v>
      </c>
      <c r="S32" s="14" t="s">
        <v>159</v>
      </c>
    </row>
    <row r="34" spans="1:2" x14ac:dyDescent="0.2">
      <c r="A34" s="16" t="s">
        <v>202</v>
      </c>
      <c r="B34" s="16" t="s">
        <v>231</v>
      </c>
    </row>
    <row r="36" spans="1:2" x14ac:dyDescent="0.2">
      <c r="B36" s="16" t="s">
        <v>264</v>
      </c>
    </row>
    <row r="37" spans="1:2" x14ac:dyDescent="0.2">
      <c r="B37" s="16" t="s">
        <v>265</v>
      </c>
    </row>
    <row r="38" spans="1:2" x14ac:dyDescent="0.2">
      <c r="B38" s="16" t="s">
        <v>266</v>
      </c>
    </row>
    <row r="39" spans="1:2" x14ac:dyDescent="0.2">
      <c r="B39" s="16" t="s">
        <v>267</v>
      </c>
    </row>
    <row r="40" spans="1:2" x14ac:dyDescent="0.2">
      <c r="B40" s="16" t="s">
        <v>268</v>
      </c>
    </row>
    <row r="41" spans="1:2" x14ac:dyDescent="0.2">
      <c r="B41" s="16" t="s">
        <v>269</v>
      </c>
    </row>
    <row r="42" spans="1:2" x14ac:dyDescent="0.2">
      <c r="B42" s="16" t="s">
        <v>270</v>
      </c>
    </row>
    <row r="43" spans="1:2" x14ac:dyDescent="0.2">
      <c r="B43" s="16" t="s">
        <v>271</v>
      </c>
    </row>
    <row r="44" spans="1:2" x14ac:dyDescent="0.2">
      <c r="B44" s="16" t="s">
        <v>272</v>
      </c>
    </row>
    <row r="45" spans="1:2" x14ac:dyDescent="0.2">
      <c r="B45" s="16" t="s">
        <v>273</v>
      </c>
    </row>
    <row r="46" spans="1:2" x14ac:dyDescent="0.2">
      <c r="B46" s="16" t="s">
        <v>274</v>
      </c>
    </row>
    <row r="47" spans="1:2" x14ac:dyDescent="0.2">
      <c r="B47" s="16" t="s">
        <v>275</v>
      </c>
    </row>
    <row r="48" spans="1:2" x14ac:dyDescent="0.2">
      <c r="B48" s="16" t="s">
        <v>276</v>
      </c>
    </row>
    <row r="50" spans="1:2" x14ac:dyDescent="0.2">
      <c r="B50" s="16" t="s">
        <v>208</v>
      </c>
    </row>
    <row r="51" spans="1:2" x14ac:dyDescent="0.2">
      <c r="B51" s="16" t="s">
        <v>247</v>
      </c>
    </row>
    <row r="52" spans="1:2" x14ac:dyDescent="0.2">
      <c r="B52" s="16" t="s">
        <v>209</v>
      </c>
    </row>
    <row r="55" spans="1:2" x14ac:dyDescent="0.2">
      <c r="A55" s="17" t="str">
        <f>HYPERLINK("#'GAMING_MACHINES 10'!A2", "&lt;&lt;&lt; Previous table")</f>
        <v>&lt;&lt;&lt; Previous table</v>
      </c>
    </row>
    <row r="56" spans="1:2" x14ac:dyDescent="0.2">
      <c r="A56" s="17" t="str">
        <f>HYPERLINK("#'GAMING_MACHINES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5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HYPERLINK("#'INDEX'!B32", "Link to index")</f>
        <v>Link to index</v>
      </c>
    </row>
    <row r="2" spans="1:19" ht="15.75" customHeight="1" x14ac:dyDescent="0.2">
      <c r="A2" s="25" t="s">
        <v>277</v>
      </c>
      <c r="B2" s="24"/>
      <c r="C2" s="24"/>
      <c r="D2" s="24"/>
      <c r="E2" s="24"/>
      <c r="F2" s="24"/>
      <c r="G2" s="24"/>
      <c r="H2" s="24"/>
      <c r="I2" s="24"/>
      <c r="J2" s="24"/>
      <c r="K2" s="24"/>
      <c r="L2" s="24"/>
      <c r="M2" s="24"/>
      <c r="N2" s="24"/>
      <c r="O2" s="24"/>
      <c r="P2" s="24"/>
      <c r="Q2" s="24"/>
      <c r="R2" s="24"/>
      <c r="S2" s="24"/>
    </row>
    <row r="3" spans="1:19" ht="15.75" customHeight="1" x14ac:dyDescent="0.2">
      <c r="A3" s="25" t="s">
        <v>50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55.2527194029851</v>
      </c>
      <c r="C7" s="10" t="s">
        <v>159</v>
      </c>
      <c r="D7" s="9">
        <v>0</v>
      </c>
      <c r="E7" s="10" t="s">
        <v>176</v>
      </c>
      <c r="F7" s="9">
        <v>19.886507462686598</v>
      </c>
      <c r="G7" s="10" t="s">
        <v>159</v>
      </c>
      <c r="H7" s="9">
        <v>392.91273203561201</v>
      </c>
      <c r="I7" s="10" t="s">
        <v>159</v>
      </c>
      <c r="J7" s="9">
        <v>315.11681194029802</v>
      </c>
      <c r="K7" s="10" t="s">
        <v>159</v>
      </c>
      <c r="L7" s="9">
        <v>15.3241072656716</v>
      </c>
      <c r="M7" s="10" t="s">
        <v>159</v>
      </c>
      <c r="N7" s="9">
        <v>0</v>
      </c>
      <c r="O7" s="10" t="s">
        <v>176</v>
      </c>
      <c r="P7" s="9">
        <v>0</v>
      </c>
      <c r="Q7" s="10" t="s">
        <v>244</v>
      </c>
      <c r="R7" s="9">
        <v>798.492878107254</v>
      </c>
      <c r="S7" s="10" t="s">
        <v>178</v>
      </c>
    </row>
    <row r="8" spans="1:19" x14ac:dyDescent="0.2">
      <c r="A8" s="12" t="s">
        <v>171</v>
      </c>
      <c r="B8" s="9">
        <v>62.736716814159301</v>
      </c>
      <c r="C8" s="10" t="s">
        <v>159</v>
      </c>
      <c r="D8" s="9">
        <v>1648.1358584070799</v>
      </c>
      <c r="E8" s="10" t="s">
        <v>177</v>
      </c>
      <c r="F8" s="9">
        <v>22.132566371681399</v>
      </c>
      <c r="G8" s="10" t="s">
        <v>159</v>
      </c>
      <c r="H8" s="9">
        <v>497.87547644575199</v>
      </c>
      <c r="I8" s="10" t="s">
        <v>159</v>
      </c>
      <c r="J8" s="9">
        <v>370.69141592920403</v>
      </c>
      <c r="K8" s="10" t="s">
        <v>159</v>
      </c>
      <c r="L8" s="9">
        <v>24.753556433628301</v>
      </c>
      <c r="M8" s="10" t="s">
        <v>159</v>
      </c>
      <c r="N8" s="9">
        <v>0</v>
      </c>
      <c r="O8" s="10" t="s">
        <v>176</v>
      </c>
      <c r="P8" s="9">
        <v>0</v>
      </c>
      <c r="Q8" s="10" t="s">
        <v>244</v>
      </c>
      <c r="R8" s="9">
        <v>2626.3255904015</v>
      </c>
      <c r="S8" s="10" t="s">
        <v>178</v>
      </c>
    </row>
    <row r="9" spans="1:19" x14ac:dyDescent="0.2">
      <c r="A9" s="12" t="s">
        <v>172</v>
      </c>
      <c r="B9" s="9">
        <v>71.319527377521595</v>
      </c>
      <c r="C9" s="10" t="s">
        <v>159</v>
      </c>
      <c r="D9" s="9">
        <v>1781.00961095101</v>
      </c>
      <c r="E9" s="10" t="s">
        <v>159</v>
      </c>
      <c r="F9" s="9">
        <v>23.559224783861701</v>
      </c>
      <c r="G9" s="10" t="s">
        <v>159</v>
      </c>
      <c r="H9" s="9">
        <v>583.29177110766602</v>
      </c>
      <c r="I9" s="10" t="s">
        <v>159</v>
      </c>
      <c r="J9" s="9">
        <v>400.97448414985598</v>
      </c>
      <c r="K9" s="10" t="s">
        <v>159</v>
      </c>
      <c r="L9" s="9">
        <v>37.516612305475498</v>
      </c>
      <c r="M9" s="10" t="s">
        <v>159</v>
      </c>
      <c r="N9" s="9">
        <v>0</v>
      </c>
      <c r="O9" s="10" t="s">
        <v>176</v>
      </c>
      <c r="P9" s="9">
        <v>0</v>
      </c>
      <c r="Q9" s="10" t="s">
        <v>244</v>
      </c>
      <c r="R9" s="9">
        <v>2897.6712306753898</v>
      </c>
      <c r="S9" s="10" t="s">
        <v>178</v>
      </c>
    </row>
    <row r="10" spans="1:19" x14ac:dyDescent="0.2">
      <c r="A10" s="12" t="s">
        <v>173</v>
      </c>
      <c r="B10" s="9">
        <v>47.598578804347802</v>
      </c>
      <c r="C10" s="10" t="s">
        <v>159</v>
      </c>
      <c r="D10" s="9">
        <v>1233.2693396739101</v>
      </c>
      <c r="E10" s="10" t="s">
        <v>159</v>
      </c>
      <c r="F10" s="9">
        <v>18.051432065217401</v>
      </c>
      <c r="G10" s="10" t="s">
        <v>159</v>
      </c>
      <c r="H10" s="9">
        <v>494.26973519380402</v>
      </c>
      <c r="I10" s="10" t="s">
        <v>159</v>
      </c>
      <c r="J10" s="9">
        <v>339.06198913043499</v>
      </c>
      <c r="K10" s="10" t="s">
        <v>159</v>
      </c>
      <c r="L10" s="9">
        <v>45.320697317934801</v>
      </c>
      <c r="M10" s="10" t="s">
        <v>159</v>
      </c>
      <c r="N10" s="9">
        <v>0</v>
      </c>
      <c r="O10" s="10" t="s">
        <v>176</v>
      </c>
      <c r="P10" s="9">
        <v>0</v>
      </c>
      <c r="Q10" s="10" t="s">
        <v>244</v>
      </c>
      <c r="R10" s="9">
        <v>2177.5717721856499</v>
      </c>
      <c r="S10" s="10" t="s">
        <v>178</v>
      </c>
    </row>
    <row r="11" spans="1:19" x14ac:dyDescent="0.2">
      <c r="A11" s="12" t="s">
        <v>174</v>
      </c>
      <c r="B11" s="9">
        <v>46.088940554821697</v>
      </c>
      <c r="C11" s="10" t="s">
        <v>159</v>
      </c>
      <c r="D11" s="9">
        <v>1265.24313606341</v>
      </c>
      <c r="E11" s="10" t="s">
        <v>159</v>
      </c>
      <c r="F11" s="9">
        <v>23.318726552179701</v>
      </c>
      <c r="G11" s="10" t="s">
        <v>159</v>
      </c>
      <c r="H11" s="9">
        <v>559.39537365122897</v>
      </c>
      <c r="I11" s="10" t="s">
        <v>184</v>
      </c>
      <c r="J11" s="9">
        <v>369.84847291941901</v>
      </c>
      <c r="K11" s="10" t="s">
        <v>159</v>
      </c>
      <c r="L11" s="9">
        <v>40.3980482140026</v>
      </c>
      <c r="M11" s="10" t="s">
        <v>159</v>
      </c>
      <c r="N11" s="9">
        <v>0</v>
      </c>
      <c r="O11" s="10" t="s">
        <v>176</v>
      </c>
      <c r="P11" s="9">
        <v>0</v>
      </c>
      <c r="Q11" s="10" t="s">
        <v>244</v>
      </c>
      <c r="R11" s="9">
        <v>2304.2926979550598</v>
      </c>
      <c r="S11" s="10" t="s">
        <v>178</v>
      </c>
    </row>
    <row r="12" spans="1:19" x14ac:dyDescent="0.2">
      <c r="A12" s="12" t="s">
        <v>175</v>
      </c>
      <c r="B12" s="9">
        <v>46.8053538461538</v>
      </c>
      <c r="C12" s="10" t="s">
        <v>159</v>
      </c>
      <c r="D12" s="9">
        <v>1284.3036</v>
      </c>
      <c r="E12" s="10" t="s">
        <v>159</v>
      </c>
      <c r="F12" s="9">
        <v>24.6745615384615</v>
      </c>
      <c r="G12" s="10" t="s">
        <v>159</v>
      </c>
      <c r="H12" s="9">
        <v>631.47928361307697</v>
      </c>
      <c r="I12" s="10" t="s">
        <v>159</v>
      </c>
      <c r="J12" s="9">
        <v>413.210884615385</v>
      </c>
      <c r="K12" s="10" t="s">
        <v>159</v>
      </c>
      <c r="L12" s="9">
        <v>45.540207692307703</v>
      </c>
      <c r="M12" s="10" t="s">
        <v>159</v>
      </c>
      <c r="N12" s="9">
        <v>0</v>
      </c>
      <c r="O12" s="10" t="s">
        <v>176</v>
      </c>
      <c r="P12" s="9">
        <v>0</v>
      </c>
      <c r="Q12" s="10" t="s">
        <v>244</v>
      </c>
      <c r="R12" s="9">
        <v>2446.0138913053802</v>
      </c>
      <c r="S12" s="10" t="s">
        <v>178</v>
      </c>
    </row>
    <row r="13" spans="1:19" x14ac:dyDescent="0.2">
      <c r="A13" s="12" t="s">
        <v>179</v>
      </c>
      <c r="B13" s="9">
        <v>54.273627033792202</v>
      </c>
      <c r="C13" s="10" t="s">
        <v>159</v>
      </c>
      <c r="D13" s="9">
        <v>1330.3008360450599</v>
      </c>
      <c r="E13" s="10" t="s">
        <v>159</v>
      </c>
      <c r="F13" s="9">
        <v>25.7882778473091</v>
      </c>
      <c r="G13" s="10" t="s">
        <v>159</v>
      </c>
      <c r="H13" s="9">
        <v>747.60366923414301</v>
      </c>
      <c r="I13" s="10" t="s">
        <v>159</v>
      </c>
      <c r="J13" s="9">
        <v>466.26607509386702</v>
      </c>
      <c r="K13" s="10" t="s">
        <v>159</v>
      </c>
      <c r="L13" s="9">
        <v>51.188440550688398</v>
      </c>
      <c r="M13" s="10" t="s">
        <v>159</v>
      </c>
      <c r="N13" s="9">
        <v>0</v>
      </c>
      <c r="O13" s="10" t="s">
        <v>176</v>
      </c>
      <c r="P13" s="9">
        <v>0</v>
      </c>
      <c r="Q13" s="10" t="s">
        <v>244</v>
      </c>
      <c r="R13" s="9">
        <v>2675.42092580486</v>
      </c>
      <c r="S13" s="10" t="s">
        <v>178</v>
      </c>
    </row>
    <row r="14" spans="1:19" x14ac:dyDescent="0.2">
      <c r="A14" s="12" t="s">
        <v>180</v>
      </c>
      <c r="B14" s="9">
        <v>50.455672371638201</v>
      </c>
      <c r="C14" s="10" t="s">
        <v>159</v>
      </c>
      <c r="D14" s="9">
        <v>1470.1427163814201</v>
      </c>
      <c r="E14" s="10" t="s">
        <v>159</v>
      </c>
      <c r="F14" s="9">
        <v>28.376295843520801</v>
      </c>
      <c r="G14" s="10" t="s">
        <v>159</v>
      </c>
      <c r="H14" s="9">
        <v>834.98444195391198</v>
      </c>
      <c r="I14" s="10" t="s">
        <v>159</v>
      </c>
      <c r="J14" s="9">
        <v>475.93947432762798</v>
      </c>
      <c r="K14" s="10" t="s">
        <v>159</v>
      </c>
      <c r="L14" s="9">
        <v>50.6259462102689</v>
      </c>
      <c r="M14" s="10" t="s">
        <v>159</v>
      </c>
      <c r="N14" s="9">
        <v>0</v>
      </c>
      <c r="O14" s="10" t="s">
        <v>176</v>
      </c>
      <c r="P14" s="9">
        <v>0</v>
      </c>
      <c r="Q14" s="10" t="s">
        <v>244</v>
      </c>
      <c r="R14" s="9">
        <v>2910.5245470883901</v>
      </c>
      <c r="S14" s="10" t="s">
        <v>178</v>
      </c>
    </row>
    <row r="15" spans="1:19" x14ac:dyDescent="0.2">
      <c r="A15" s="12" t="s">
        <v>181</v>
      </c>
      <c r="B15" s="9">
        <v>48.890452606635101</v>
      </c>
      <c r="C15" s="10" t="s">
        <v>159</v>
      </c>
      <c r="D15" s="9">
        <v>1578.57218744076</v>
      </c>
      <c r="E15" s="10" t="s">
        <v>159</v>
      </c>
      <c r="F15" s="9">
        <v>31.7031146445498</v>
      </c>
      <c r="G15" s="10" t="s">
        <v>159</v>
      </c>
      <c r="H15" s="9">
        <v>861.532092389431</v>
      </c>
      <c r="I15" s="10" t="s">
        <v>159</v>
      </c>
      <c r="J15" s="9">
        <v>456.81739336492899</v>
      </c>
      <c r="K15" s="10" t="s">
        <v>159</v>
      </c>
      <c r="L15" s="9">
        <v>43.609542654028402</v>
      </c>
      <c r="M15" s="10" t="s">
        <v>159</v>
      </c>
      <c r="N15" s="9">
        <v>1277.413507109</v>
      </c>
      <c r="O15" s="10" t="s">
        <v>215</v>
      </c>
      <c r="P15" s="9">
        <v>0</v>
      </c>
      <c r="Q15" s="10" t="s">
        <v>244</v>
      </c>
      <c r="R15" s="9">
        <v>4298.5382902093397</v>
      </c>
      <c r="S15" s="10" t="s">
        <v>159</v>
      </c>
    </row>
    <row r="16" spans="1:19" x14ac:dyDescent="0.2">
      <c r="A16" s="12" t="s">
        <v>182</v>
      </c>
      <c r="B16" s="9">
        <v>47.5035949367089</v>
      </c>
      <c r="C16" s="10" t="s">
        <v>159</v>
      </c>
      <c r="D16" s="9">
        <v>1700.3250724971199</v>
      </c>
      <c r="E16" s="10" t="s">
        <v>159</v>
      </c>
      <c r="F16" s="9">
        <v>35.207337169159999</v>
      </c>
      <c r="G16" s="10" t="s">
        <v>159</v>
      </c>
      <c r="H16" s="9">
        <v>781.713237385409</v>
      </c>
      <c r="I16" s="10" t="s">
        <v>195</v>
      </c>
      <c r="J16" s="9">
        <v>474.56417951668601</v>
      </c>
      <c r="K16" s="10" t="s">
        <v>159</v>
      </c>
      <c r="L16" s="9">
        <v>43.4149228998849</v>
      </c>
      <c r="M16" s="10" t="s">
        <v>159</v>
      </c>
      <c r="N16" s="9">
        <v>1272.9610169463999</v>
      </c>
      <c r="O16" s="10" t="s">
        <v>228</v>
      </c>
      <c r="P16" s="9">
        <v>0</v>
      </c>
      <c r="Q16" s="10" t="s">
        <v>244</v>
      </c>
      <c r="R16" s="9">
        <v>4355.6893613513703</v>
      </c>
      <c r="S16" s="10" t="s">
        <v>159</v>
      </c>
    </row>
    <row r="17" spans="1:19" x14ac:dyDescent="0.2">
      <c r="A17" s="12" t="s">
        <v>183</v>
      </c>
      <c r="B17" s="9">
        <v>50.736788418708201</v>
      </c>
      <c r="C17" s="10" t="s">
        <v>159</v>
      </c>
      <c r="D17" s="9">
        <v>1452.8596570155901</v>
      </c>
      <c r="E17" s="10" t="s">
        <v>159</v>
      </c>
      <c r="F17" s="9">
        <v>39.045528202850797</v>
      </c>
      <c r="G17" s="10" t="s">
        <v>159</v>
      </c>
      <c r="H17" s="9">
        <v>827.95946302884204</v>
      </c>
      <c r="I17" s="10" t="s">
        <v>159</v>
      </c>
      <c r="J17" s="9">
        <v>431.71338307349703</v>
      </c>
      <c r="K17" s="10" t="s">
        <v>159</v>
      </c>
      <c r="L17" s="9">
        <v>43.967786191536803</v>
      </c>
      <c r="M17" s="10" t="s">
        <v>159</v>
      </c>
      <c r="N17" s="9">
        <v>1262.1116970491</v>
      </c>
      <c r="O17" s="10" t="s">
        <v>229</v>
      </c>
      <c r="P17" s="9">
        <v>0</v>
      </c>
      <c r="Q17" s="10" t="s">
        <v>244</v>
      </c>
      <c r="R17" s="9">
        <v>4108.3943029801303</v>
      </c>
      <c r="S17" s="10" t="s">
        <v>159</v>
      </c>
    </row>
    <row r="18" spans="1:19" x14ac:dyDescent="0.2">
      <c r="A18" s="12" t="s">
        <v>185</v>
      </c>
      <c r="B18" s="9">
        <v>48.417920086393103</v>
      </c>
      <c r="C18" s="10" t="s">
        <v>159</v>
      </c>
      <c r="D18" s="9">
        <v>1503.2727602591799</v>
      </c>
      <c r="E18" s="10" t="s">
        <v>159</v>
      </c>
      <c r="F18" s="9">
        <v>36.7822954146868</v>
      </c>
      <c r="G18" s="10" t="s">
        <v>159</v>
      </c>
      <c r="H18" s="9">
        <v>832.98709783924403</v>
      </c>
      <c r="I18" s="10" t="s">
        <v>159</v>
      </c>
      <c r="J18" s="9">
        <v>415.41130885529202</v>
      </c>
      <c r="K18" s="10" t="s">
        <v>159</v>
      </c>
      <c r="L18" s="9">
        <v>45.124406047516203</v>
      </c>
      <c r="M18" s="10" t="s">
        <v>159</v>
      </c>
      <c r="N18" s="9">
        <v>1266.5110019599899</v>
      </c>
      <c r="O18" s="10" t="s">
        <v>230</v>
      </c>
      <c r="P18" s="9">
        <v>0</v>
      </c>
      <c r="Q18" s="10" t="s">
        <v>244</v>
      </c>
      <c r="R18" s="9">
        <v>4148.5067904623002</v>
      </c>
      <c r="S18" s="10" t="s">
        <v>159</v>
      </c>
    </row>
    <row r="19" spans="1:19" x14ac:dyDescent="0.2">
      <c r="A19" s="12" t="s">
        <v>186</v>
      </c>
      <c r="B19" s="9">
        <v>46.908968354430399</v>
      </c>
      <c r="C19" s="10" t="s">
        <v>159</v>
      </c>
      <c r="D19" s="9">
        <v>1485.67936708861</v>
      </c>
      <c r="E19" s="10" t="s">
        <v>159</v>
      </c>
      <c r="F19" s="9">
        <v>26.389224170886099</v>
      </c>
      <c r="G19" s="10" t="s">
        <v>159</v>
      </c>
      <c r="H19" s="9">
        <v>768.34310092291105</v>
      </c>
      <c r="I19" s="10" t="s">
        <v>159</v>
      </c>
      <c r="J19" s="9">
        <v>391.78822784810097</v>
      </c>
      <c r="K19" s="10" t="s">
        <v>159</v>
      </c>
      <c r="L19" s="9">
        <v>42.455506329113902</v>
      </c>
      <c r="M19" s="10" t="s">
        <v>159</v>
      </c>
      <c r="N19" s="9">
        <v>1188.56023997239</v>
      </c>
      <c r="O19" s="10" t="s">
        <v>258</v>
      </c>
      <c r="P19" s="9">
        <v>0</v>
      </c>
      <c r="Q19" s="10" t="s">
        <v>244</v>
      </c>
      <c r="R19" s="9">
        <v>3950.12463468644</v>
      </c>
      <c r="S19" s="10" t="s">
        <v>159</v>
      </c>
    </row>
    <row r="20" spans="1:19" x14ac:dyDescent="0.2">
      <c r="A20" s="12" t="s">
        <v>187</v>
      </c>
      <c r="B20" s="9">
        <v>47.558192425793202</v>
      </c>
      <c r="C20" s="10" t="s">
        <v>159</v>
      </c>
      <c r="D20" s="9">
        <v>1547.3647860798401</v>
      </c>
      <c r="E20" s="10" t="s">
        <v>159</v>
      </c>
      <c r="F20" s="9">
        <v>22.453930575230299</v>
      </c>
      <c r="G20" s="10" t="s">
        <v>159</v>
      </c>
      <c r="H20" s="9">
        <v>794.72239422448297</v>
      </c>
      <c r="I20" s="10" t="s">
        <v>159</v>
      </c>
      <c r="J20" s="9">
        <v>392.16915046059398</v>
      </c>
      <c r="K20" s="10" t="s">
        <v>159</v>
      </c>
      <c r="L20" s="9">
        <v>40.883287615148397</v>
      </c>
      <c r="M20" s="10" t="s">
        <v>159</v>
      </c>
      <c r="N20" s="9">
        <v>1176.76575733697</v>
      </c>
      <c r="O20" s="10" t="s">
        <v>259</v>
      </c>
      <c r="P20" s="9">
        <v>0</v>
      </c>
      <c r="Q20" s="10" t="s">
        <v>244</v>
      </c>
      <c r="R20" s="9">
        <v>4021.91749871806</v>
      </c>
      <c r="S20" s="10" t="s">
        <v>159</v>
      </c>
    </row>
    <row r="21" spans="1:19" x14ac:dyDescent="0.2">
      <c r="A21" s="12" t="s">
        <v>188</v>
      </c>
      <c r="B21" s="9">
        <v>46.936079999999997</v>
      </c>
      <c r="C21" s="10" t="s">
        <v>260</v>
      </c>
      <c r="D21" s="9">
        <v>1514.5768439999999</v>
      </c>
      <c r="E21" s="10" t="s">
        <v>159</v>
      </c>
      <c r="F21" s="9">
        <v>22.173726347999999</v>
      </c>
      <c r="G21" s="10" t="s">
        <v>159</v>
      </c>
      <c r="H21" s="9">
        <v>815.52011353434</v>
      </c>
      <c r="I21" s="10" t="s">
        <v>159</v>
      </c>
      <c r="J21" s="9">
        <v>382.30173000000002</v>
      </c>
      <c r="K21" s="10" t="s">
        <v>159</v>
      </c>
      <c r="L21" s="9">
        <v>37.809035999999999</v>
      </c>
      <c r="M21" s="10" t="s">
        <v>159</v>
      </c>
      <c r="N21" s="9">
        <v>1164.4336461118401</v>
      </c>
      <c r="O21" s="10" t="s">
        <v>261</v>
      </c>
      <c r="P21" s="9">
        <v>0</v>
      </c>
      <c r="Q21" s="10" t="s">
        <v>244</v>
      </c>
      <c r="R21" s="9">
        <v>3983.7511759941799</v>
      </c>
      <c r="S21" s="10" t="s">
        <v>159</v>
      </c>
    </row>
    <row r="22" spans="1:19" x14ac:dyDescent="0.2">
      <c r="A22" s="12" t="s">
        <v>189</v>
      </c>
      <c r="B22" s="9">
        <v>44.816005865102603</v>
      </c>
      <c r="C22" s="10" t="s">
        <v>159</v>
      </c>
      <c r="D22" s="9">
        <v>1514.73116129032</v>
      </c>
      <c r="E22" s="10" t="s">
        <v>159</v>
      </c>
      <c r="F22" s="9">
        <v>21.134507014662798</v>
      </c>
      <c r="G22" s="10" t="s">
        <v>159</v>
      </c>
      <c r="H22" s="9">
        <v>820.75658228762495</v>
      </c>
      <c r="I22" s="10" t="s">
        <v>159</v>
      </c>
      <c r="J22" s="9">
        <v>367.26235777126101</v>
      </c>
      <c r="K22" s="10" t="s">
        <v>159</v>
      </c>
      <c r="L22" s="9">
        <v>37.124674486803499</v>
      </c>
      <c r="M22" s="10" t="s">
        <v>159</v>
      </c>
      <c r="N22" s="9">
        <v>1080.2901157159799</v>
      </c>
      <c r="O22" s="10" t="s">
        <v>262</v>
      </c>
      <c r="P22" s="9">
        <v>0</v>
      </c>
      <c r="Q22" s="10" t="s">
        <v>244</v>
      </c>
      <c r="R22" s="9">
        <v>3886.11540443176</v>
      </c>
      <c r="S22" s="10" t="s">
        <v>159</v>
      </c>
    </row>
    <row r="23" spans="1:19" x14ac:dyDescent="0.2">
      <c r="A23" s="12" t="s">
        <v>190</v>
      </c>
      <c r="B23" s="9">
        <v>42.124337142857101</v>
      </c>
      <c r="C23" s="10" t="s">
        <v>159</v>
      </c>
      <c r="D23" s="9">
        <v>1546.41281142857</v>
      </c>
      <c r="E23" s="10" t="s">
        <v>159</v>
      </c>
      <c r="F23" s="9">
        <v>23.9542575428571</v>
      </c>
      <c r="G23" s="10" t="s">
        <v>159</v>
      </c>
      <c r="H23" s="9">
        <v>828.24210858411402</v>
      </c>
      <c r="I23" s="10" t="s">
        <v>159</v>
      </c>
      <c r="J23" s="9">
        <v>360.70175999999998</v>
      </c>
      <c r="K23" s="10" t="s">
        <v>159</v>
      </c>
      <c r="L23" s="9">
        <v>35.966057142857103</v>
      </c>
      <c r="M23" s="10" t="s">
        <v>159</v>
      </c>
      <c r="N23" s="9">
        <v>1089.3991910699999</v>
      </c>
      <c r="O23" s="10" t="s">
        <v>159</v>
      </c>
      <c r="P23" s="9">
        <v>0</v>
      </c>
      <c r="Q23" s="10" t="s">
        <v>244</v>
      </c>
      <c r="R23" s="9">
        <v>3926.80052291126</v>
      </c>
      <c r="S23" s="10" t="s">
        <v>159</v>
      </c>
    </row>
    <row r="24" spans="1:19" x14ac:dyDescent="0.2">
      <c r="A24" s="12" t="s">
        <v>191</v>
      </c>
      <c r="B24" s="9">
        <v>40.703241573033701</v>
      </c>
      <c r="C24" s="10" t="s">
        <v>159</v>
      </c>
      <c r="D24" s="9">
        <v>1661.8002977528099</v>
      </c>
      <c r="E24" s="10" t="s">
        <v>159</v>
      </c>
      <c r="F24" s="9">
        <v>29.231295674157298</v>
      </c>
      <c r="G24" s="10" t="s">
        <v>159</v>
      </c>
      <c r="H24" s="9">
        <v>875.03177849838698</v>
      </c>
      <c r="I24" s="10" t="s">
        <v>159</v>
      </c>
      <c r="J24" s="9">
        <v>353.06983146067398</v>
      </c>
      <c r="K24" s="10" t="s">
        <v>159</v>
      </c>
      <c r="L24" s="9">
        <v>36.254342696629202</v>
      </c>
      <c r="M24" s="10" t="s">
        <v>159</v>
      </c>
      <c r="N24" s="9">
        <v>1183.0682556005099</v>
      </c>
      <c r="O24" s="10" t="s">
        <v>159</v>
      </c>
      <c r="P24" s="9">
        <v>0</v>
      </c>
      <c r="Q24" s="10" t="s">
        <v>244</v>
      </c>
      <c r="R24" s="9">
        <v>4179.1590432561998</v>
      </c>
      <c r="S24" s="10" t="s">
        <v>159</v>
      </c>
    </row>
    <row r="25" spans="1:19" x14ac:dyDescent="0.2">
      <c r="A25" s="12" t="s">
        <v>193</v>
      </c>
      <c r="B25" s="9">
        <v>40.4719279778393</v>
      </c>
      <c r="C25" s="10" t="s">
        <v>159</v>
      </c>
      <c r="D25" s="9">
        <v>1788.0239833794999</v>
      </c>
      <c r="E25" s="10" t="s">
        <v>159</v>
      </c>
      <c r="F25" s="9">
        <v>34.7609418282549</v>
      </c>
      <c r="G25" s="10" t="s">
        <v>159</v>
      </c>
      <c r="H25" s="9">
        <v>907.19111822139598</v>
      </c>
      <c r="I25" s="10" t="s">
        <v>159</v>
      </c>
      <c r="J25" s="9">
        <v>344.354144044321</v>
      </c>
      <c r="K25" s="10" t="s">
        <v>159</v>
      </c>
      <c r="L25" s="9">
        <v>35.872321329639902</v>
      </c>
      <c r="M25" s="10" t="s">
        <v>159</v>
      </c>
      <c r="N25" s="9">
        <v>1194.00498614958</v>
      </c>
      <c r="O25" s="10" t="s">
        <v>159</v>
      </c>
      <c r="P25" s="9">
        <v>0</v>
      </c>
      <c r="Q25" s="10" t="s">
        <v>244</v>
      </c>
      <c r="R25" s="9">
        <v>4344.6794229305397</v>
      </c>
      <c r="S25" s="10" t="s">
        <v>159</v>
      </c>
    </row>
    <row r="26" spans="1:19" x14ac:dyDescent="0.2">
      <c r="A26" s="12" t="s">
        <v>194</v>
      </c>
      <c r="B26" s="9">
        <v>39.8695263157895</v>
      </c>
      <c r="C26" s="10" t="s">
        <v>159</v>
      </c>
      <c r="D26" s="9">
        <v>1807.14753865699</v>
      </c>
      <c r="E26" s="10" t="s">
        <v>159</v>
      </c>
      <c r="F26" s="9">
        <v>37.199090793103402</v>
      </c>
      <c r="G26" s="10" t="s">
        <v>159</v>
      </c>
      <c r="H26" s="9">
        <v>905.80595982001898</v>
      </c>
      <c r="I26" s="10" t="s">
        <v>159</v>
      </c>
      <c r="J26" s="9">
        <v>315.82145009074401</v>
      </c>
      <c r="K26" s="10" t="s">
        <v>159</v>
      </c>
      <c r="L26" s="9">
        <v>34.0459546279492</v>
      </c>
      <c r="M26" s="10" t="s">
        <v>159</v>
      </c>
      <c r="N26" s="9">
        <v>1165.0204231247401</v>
      </c>
      <c r="O26" s="10" t="s">
        <v>159</v>
      </c>
      <c r="P26" s="9">
        <v>0</v>
      </c>
      <c r="Q26" s="10" t="s">
        <v>244</v>
      </c>
      <c r="R26" s="9">
        <v>4304.9099434293303</v>
      </c>
      <c r="S26" s="10" t="s">
        <v>159</v>
      </c>
    </row>
    <row r="27" spans="1:19" x14ac:dyDescent="0.2">
      <c r="A27" s="12" t="s">
        <v>196</v>
      </c>
      <c r="B27" s="9">
        <v>38.017073909171899</v>
      </c>
      <c r="C27" s="10" t="s">
        <v>159</v>
      </c>
      <c r="D27" s="9">
        <v>1866.3117595725701</v>
      </c>
      <c r="E27" s="10" t="s">
        <v>159</v>
      </c>
      <c r="F27" s="9">
        <v>45.539519145146897</v>
      </c>
      <c r="G27" s="10" t="s">
        <v>159</v>
      </c>
      <c r="H27" s="9">
        <v>938.81751062053195</v>
      </c>
      <c r="I27" s="10" t="s">
        <v>159</v>
      </c>
      <c r="J27" s="9">
        <v>313.08770436331298</v>
      </c>
      <c r="K27" s="10" t="s">
        <v>159</v>
      </c>
      <c r="L27" s="9">
        <v>32.124550311665203</v>
      </c>
      <c r="M27" s="10" t="s">
        <v>159</v>
      </c>
      <c r="N27" s="9">
        <v>1197.24383382572</v>
      </c>
      <c r="O27" s="10" t="s">
        <v>159</v>
      </c>
      <c r="P27" s="9">
        <v>0</v>
      </c>
      <c r="Q27" s="10" t="s">
        <v>244</v>
      </c>
      <c r="R27" s="9">
        <v>4431.1419517481199</v>
      </c>
      <c r="S27" s="10" t="s">
        <v>159</v>
      </c>
    </row>
    <row r="28" spans="1:19" x14ac:dyDescent="0.2">
      <c r="A28" s="12" t="s">
        <v>197</v>
      </c>
      <c r="B28" s="9">
        <v>37.295258545135901</v>
      </c>
      <c r="C28" s="10" t="s">
        <v>159</v>
      </c>
      <c r="D28" s="9">
        <v>1909.8512077125299</v>
      </c>
      <c r="E28" s="10" t="s">
        <v>159</v>
      </c>
      <c r="F28" s="9">
        <v>47.008033304119202</v>
      </c>
      <c r="G28" s="10" t="s">
        <v>159</v>
      </c>
      <c r="H28" s="9">
        <v>948.68142293635003</v>
      </c>
      <c r="I28" s="10" t="s">
        <v>159</v>
      </c>
      <c r="J28" s="9">
        <v>309.704387379492</v>
      </c>
      <c r="K28" s="10" t="s">
        <v>159</v>
      </c>
      <c r="L28" s="9">
        <v>31.144448729184901</v>
      </c>
      <c r="M28" s="10" t="s">
        <v>159</v>
      </c>
      <c r="N28" s="9">
        <v>1178.4704398127401</v>
      </c>
      <c r="O28" s="10" t="s">
        <v>159</v>
      </c>
      <c r="P28" s="9">
        <v>0</v>
      </c>
      <c r="Q28" s="10" t="s">
        <v>244</v>
      </c>
      <c r="R28" s="9">
        <v>4462.1551984195603</v>
      </c>
      <c r="S28" s="10" t="s">
        <v>159</v>
      </c>
    </row>
    <row r="29" spans="1:19" x14ac:dyDescent="0.2">
      <c r="A29" s="12" t="s">
        <v>198</v>
      </c>
      <c r="B29" s="9">
        <v>27.825681936041502</v>
      </c>
      <c r="C29" s="10" t="s">
        <v>263</v>
      </c>
      <c r="D29" s="9">
        <v>1592.6747554019</v>
      </c>
      <c r="E29" s="10" t="s">
        <v>159</v>
      </c>
      <c r="F29" s="9">
        <v>37.313284356093298</v>
      </c>
      <c r="G29" s="10" t="s">
        <v>159</v>
      </c>
      <c r="H29" s="9">
        <v>714.70557733914598</v>
      </c>
      <c r="I29" s="10" t="s">
        <v>159</v>
      </c>
      <c r="J29" s="9">
        <v>227.43897666378601</v>
      </c>
      <c r="K29" s="10" t="s">
        <v>159</v>
      </c>
      <c r="L29" s="9">
        <v>25.419142610198801</v>
      </c>
      <c r="M29" s="10" t="s">
        <v>159</v>
      </c>
      <c r="N29" s="9">
        <v>851.00418808459801</v>
      </c>
      <c r="O29" s="10" t="s">
        <v>159</v>
      </c>
      <c r="P29" s="9">
        <v>0</v>
      </c>
      <c r="Q29" s="10" t="s">
        <v>244</v>
      </c>
      <c r="R29" s="9">
        <v>3476.3816063917602</v>
      </c>
      <c r="S29" s="10" t="s">
        <v>159</v>
      </c>
    </row>
    <row r="30" spans="1:19" x14ac:dyDescent="0.2">
      <c r="A30" s="12" t="s">
        <v>199</v>
      </c>
      <c r="B30" s="9">
        <v>34.246754042553199</v>
      </c>
      <c r="C30" s="10" t="s">
        <v>159</v>
      </c>
      <c r="D30" s="9">
        <v>1937.0417668085099</v>
      </c>
      <c r="E30" s="10" t="s">
        <v>159</v>
      </c>
      <c r="F30" s="9">
        <v>61.942519148936199</v>
      </c>
      <c r="G30" s="10" t="s">
        <v>159</v>
      </c>
      <c r="H30" s="9">
        <v>1133.6131753562499</v>
      </c>
      <c r="I30" s="10" t="s">
        <v>159</v>
      </c>
      <c r="J30" s="9">
        <v>326.449041702128</v>
      </c>
      <c r="K30" s="10" t="s">
        <v>159</v>
      </c>
      <c r="L30" s="9">
        <v>31.774932168510599</v>
      </c>
      <c r="M30" s="10" t="s">
        <v>159</v>
      </c>
      <c r="N30" s="9">
        <v>638.43510507150597</v>
      </c>
      <c r="O30" s="10" t="s">
        <v>159</v>
      </c>
      <c r="P30" s="9">
        <v>0</v>
      </c>
      <c r="Q30" s="10" t="s">
        <v>244</v>
      </c>
      <c r="R30" s="9">
        <v>4163.5032942983898</v>
      </c>
      <c r="S30" s="10" t="s">
        <v>159</v>
      </c>
    </row>
    <row r="31" spans="1:19" x14ac:dyDescent="0.2">
      <c r="A31" s="12" t="s">
        <v>200</v>
      </c>
      <c r="B31" s="9">
        <v>30.262661237785</v>
      </c>
      <c r="C31" s="10" t="s">
        <v>159</v>
      </c>
      <c r="D31" s="9">
        <v>1806.8088517915301</v>
      </c>
      <c r="E31" s="10" t="s">
        <v>159</v>
      </c>
      <c r="F31" s="9">
        <v>52.512918566775198</v>
      </c>
      <c r="G31" s="10" t="s">
        <v>159</v>
      </c>
      <c r="H31" s="9">
        <v>1053.4784139097901</v>
      </c>
      <c r="I31" s="10" t="s">
        <v>159</v>
      </c>
      <c r="J31" s="9">
        <v>381.22050488599302</v>
      </c>
      <c r="K31" s="10" t="s">
        <v>159</v>
      </c>
      <c r="L31" s="9">
        <v>29.9288528061889</v>
      </c>
      <c r="M31" s="10" t="s">
        <v>159</v>
      </c>
      <c r="N31" s="9">
        <v>905.40874034561705</v>
      </c>
      <c r="O31" s="10" t="s">
        <v>159</v>
      </c>
      <c r="P31" s="9">
        <v>0</v>
      </c>
      <c r="Q31" s="10" t="s">
        <v>244</v>
      </c>
      <c r="R31" s="9">
        <v>4259.6209435436804</v>
      </c>
      <c r="S31" s="10" t="s">
        <v>159</v>
      </c>
    </row>
    <row r="32" spans="1:19" x14ac:dyDescent="0.2">
      <c r="A32" s="15" t="s">
        <v>201</v>
      </c>
      <c r="B32" s="13">
        <v>37.26</v>
      </c>
      <c r="C32" s="14" t="s">
        <v>159</v>
      </c>
      <c r="D32" s="13">
        <v>2227.8960000000002</v>
      </c>
      <c r="E32" s="14" t="s">
        <v>159</v>
      </c>
      <c r="F32" s="13">
        <v>55.671999999999997</v>
      </c>
      <c r="G32" s="14" t="s">
        <v>159</v>
      </c>
      <c r="H32" s="13">
        <v>1156.8713951895199</v>
      </c>
      <c r="I32" s="14" t="s">
        <v>159</v>
      </c>
      <c r="J32" s="13">
        <v>404.55</v>
      </c>
      <c r="K32" s="14" t="s">
        <v>159</v>
      </c>
      <c r="L32" s="13">
        <v>29.797972999999999</v>
      </c>
      <c r="M32" s="14" t="s">
        <v>159</v>
      </c>
      <c r="N32" s="13">
        <v>1239.90428528396</v>
      </c>
      <c r="O32" s="14" t="s">
        <v>159</v>
      </c>
      <c r="P32" s="13">
        <v>0</v>
      </c>
      <c r="Q32" s="14" t="s">
        <v>244</v>
      </c>
      <c r="R32" s="13">
        <v>5151.9516534734803</v>
      </c>
      <c r="S32" s="14" t="s">
        <v>159</v>
      </c>
    </row>
    <row r="34" spans="1:2" x14ac:dyDescent="0.2">
      <c r="A34" s="16" t="s">
        <v>202</v>
      </c>
      <c r="B34" s="16" t="s">
        <v>231</v>
      </c>
    </row>
    <row r="36" spans="1:2" x14ac:dyDescent="0.2">
      <c r="B36" s="16" t="s">
        <v>264</v>
      </c>
    </row>
    <row r="37" spans="1:2" x14ac:dyDescent="0.2">
      <c r="B37" s="16" t="s">
        <v>265</v>
      </c>
    </row>
    <row r="38" spans="1:2" x14ac:dyDescent="0.2">
      <c r="B38" s="16" t="s">
        <v>266</v>
      </c>
    </row>
    <row r="39" spans="1:2" x14ac:dyDescent="0.2">
      <c r="B39" s="16" t="s">
        <v>267</v>
      </c>
    </row>
    <row r="40" spans="1:2" x14ac:dyDescent="0.2">
      <c r="B40" s="16" t="s">
        <v>268</v>
      </c>
    </row>
    <row r="41" spans="1:2" x14ac:dyDescent="0.2">
      <c r="B41" s="16" t="s">
        <v>269</v>
      </c>
    </row>
    <row r="42" spans="1:2" x14ac:dyDescent="0.2">
      <c r="B42" s="16" t="s">
        <v>270</v>
      </c>
    </row>
    <row r="43" spans="1:2" x14ac:dyDescent="0.2">
      <c r="B43" s="16" t="s">
        <v>271</v>
      </c>
    </row>
    <row r="44" spans="1:2" x14ac:dyDescent="0.2">
      <c r="B44" s="16" t="s">
        <v>272</v>
      </c>
    </row>
    <row r="45" spans="1:2" x14ac:dyDescent="0.2">
      <c r="B45" s="16" t="s">
        <v>273</v>
      </c>
    </row>
    <row r="46" spans="1:2" x14ac:dyDescent="0.2">
      <c r="B46" s="16" t="s">
        <v>274</v>
      </c>
    </row>
    <row r="47" spans="1:2" x14ac:dyDescent="0.2">
      <c r="B47" s="16" t="s">
        <v>275</v>
      </c>
    </row>
    <row r="48" spans="1:2" x14ac:dyDescent="0.2">
      <c r="B48" s="16" t="s">
        <v>276</v>
      </c>
    </row>
    <row r="50" spans="1:2" x14ac:dyDescent="0.2">
      <c r="B50" s="16" t="s">
        <v>208</v>
      </c>
    </row>
    <row r="51" spans="1:2" x14ac:dyDescent="0.2">
      <c r="B51" s="16" t="s">
        <v>247</v>
      </c>
    </row>
    <row r="52" spans="1:2" x14ac:dyDescent="0.2">
      <c r="B52" s="16" t="s">
        <v>209</v>
      </c>
    </row>
    <row r="55" spans="1:2" x14ac:dyDescent="0.2">
      <c r="A55" s="17" t="str">
        <f>HYPERLINK("#'GAMING_MACHINES 11'!A2", "&lt;&lt;&lt; Previous table")</f>
        <v>&lt;&lt;&lt; Previous table</v>
      </c>
    </row>
    <row r="56" spans="1:2" x14ac:dyDescent="0.2">
      <c r="A56" s="17" t="str">
        <f>HYPERLINK("#'GAMING_MACHINES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 "Link to index")</f>
        <v>Link to index</v>
      </c>
    </row>
    <row r="2" spans="1:19" ht="15.75" customHeight="1" x14ac:dyDescent="0.2">
      <c r="A2" s="25" t="s">
        <v>158</v>
      </c>
      <c r="B2" s="24"/>
      <c r="C2" s="24"/>
      <c r="D2" s="24"/>
      <c r="E2" s="24"/>
      <c r="F2" s="24"/>
      <c r="G2" s="24"/>
      <c r="H2" s="24"/>
      <c r="I2" s="24"/>
      <c r="J2" s="24"/>
      <c r="K2" s="24"/>
      <c r="L2" s="24"/>
      <c r="M2" s="24"/>
      <c r="N2" s="24"/>
      <c r="O2" s="24"/>
      <c r="P2" s="24"/>
      <c r="Q2" s="24"/>
      <c r="R2" s="24"/>
      <c r="S2" s="24"/>
    </row>
    <row r="3" spans="1:19" ht="15.75" customHeight="1" x14ac:dyDescent="0.2">
      <c r="A3" s="25" t="s">
        <v>24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83.477999999999994</v>
      </c>
      <c r="C7" s="10" t="s">
        <v>159</v>
      </c>
      <c r="D7" s="9">
        <v>2635.0390687508998</v>
      </c>
      <c r="E7" s="10" t="s">
        <v>159</v>
      </c>
      <c r="F7" s="9">
        <v>454.52699999999999</v>
      </c>
      <c r="G7" s="10" t="s">
        <v>159</v>
      </c>
      <c r="H7" s="9">
        <v>4478</v>
      </c>
      <c r="I7" s="10" t="s">
        <v>159</v>
      </c>
      <c r="J7" s="9">
        <v>282.39600000000002</v>
      </c>
      <c r="K7" s="10" t="s">
        <v>159</v>
      </c>
      <c r="L7" s="9">
        <v>949.78399999999999</v>
      </c>
      <c r="M7" s="10" t="s">
        <v>159</v>
      </c>
      <c r="N7" s="9">
        <v>13048.195</v>
      </c>
      <c r="O7" s="10" t="s">
        <v>159</v>
      </c>
      <c r="P7" s="9">
        <v>1708.7049999999999</v>
      </c>
      <c r="Q7" s="10" t="s">
        <v>159</v>
      </c>
      <c r="R7" s="9">
        <v>23640.124068750902</v>
      </c>
      <c r="S7" s="10" t="s">
        <v>159</v>
      </c>
    </row>
    <row r="8" spans="1:19" x14ac:dyDescent="0.2">
      <c r="A8" s="12" t="s">
        <v>171</v>
      </c>
      <c r="B8" s="9">
        <v>99.387</v>
      </c>
      <c r="C8" s="10" t="s">
        <v>159</v>
      </c>
      <c r="D8" s="9">
        <v>2832.8795922826998</v>
      </c>
      <c r="E8" s="10" t="s">
        <v>159</v>
      </c>
      <c r="F8" s="9">
        <v>531.93799999999999</v>
      </c>
      <c r="G8" s="10" t="s">
        <v>159</v>
      </c>
      <c r="H8" s="9">
        <v>5139</v>
      </c>
      <c r="I8" s="10" t="s">
        <v>159</v>
      </c>
      <c r="J8" s="9">
        <v>296.86500000000001</v>
      </c>
      <c r="K8" s="10" t="s">
        <v>159</v>
      </c>
      <c r="L8" s="9">
        <v>991.04100000000005</v>
      </c>
      <c r="M8" s="10" t="s">
        <v>159</v>
      </c>
      <c r="N8" s="9">
        <v>9098.2219999999998</v>
      </c>
      <c r="O8" s="10" t="s">
        <v>159</v>
      </c>
      <c r="P8" s="9">
        <v>1360.761</v>
      </c>
      <c r="Q8" s="10" t="s">
        <v>159</v>
      </c>
      <c r="R8" s="9">
        <v>20350.093592282701</v>
      </c>
      <c r="S8" s="10" t="s">
        <v>159</v>
      </c>
    </row>
    <row r="9" spans="1:19" x14ac:dyDescent="0.2">
      <c r="A9" s="12" t="s">
        <v>172</v>
      </c>
      <c r="B9" s="9">
        <v>89.9</v>
      </c>
      <c r="C9" s="10" t="s">
        <v>159</v>
      </c>
      <c r="D9" s="9">
        <v>2872.4465993043</v>
      </c>
      <c r="E9" s="10" t="s">
        <v>159</v>
      </c>
      <c r="F9" s="9">
        <v>603.63</v>
      </c>
      <c r="G9" s="10" t="s">
        <v>159</v>
      </c>
      <c r="H9" s="9">
        <v>5834</v>
      </c>
      <c r="I9" s="10" t="s">
        <v>159</v>
      </c>
      <c r="J9" s="9">
        <v>305.44900000000001</v>
      </c>
      <c r="K9" s="10" t="s">
        <v>159</v>
      </c>
      <c r="L9" s="9">
        <v>915.02267900000004</v>
      </c>
      <c r="M9" s="10" t="s">
        <v>159</v>
      </c>
      <c r="N9" s="9">
        <v>10651.657999999999</v>
      </c>
      <c r="O9" s="10" t="s">
        <v>159</v>
      </c>
      <c r="P9" s="9">
        <v>1374.095</v>
      </c>
      <c r="Q9" s="10" t="s">
        <v>159</v>
      </c>
      <c r="R9" s="9">
        <v>22646.201278304299</v>
      </c>
      <c r="S9" s="10" t="s">
        <v>159</v>
      </c>
    </row>
    <row r="10" spans="1:19" x14ac:dyDescent="0.2">
      <c r="A10" s="12" t="s">
        <v>173</v>
      </c>
      <c r="B10" s="9">
        <v>92.992000000000004</v>
      </c>
      <c r="C10" s="10" t="s">
        <v>159</v>
      </c>
      <c r="D10" s="9">
        <v>3124.0218976809001</v>
      </c>
      <c r="E10" s="10" t="s">
        <v>159</v>
      </c>
      <c r="F10" s="9">
        <v>694.47400000000005</v>
      </c>
      <c r="G10" s="10" t="s">
        <v>159</v>
      </c>
      <c r="H10" s="9">
        <v>5837</v>
      </c>
      <c r="I10" s="10" t="s">
        <v>159</v>
      </c>
      <c r="J10" s="9">
        <v>339.38</v>
      </c>
      <c r="K10" s="10" t="s">
        <v>159</v>
      </c>
      <c r="L10" s="9">
        <v>972.08500000000004</v>
      </c>
      <c r="M10" s="10" t="s">
        <v>159</v>
      </c>
      <c r="N10" s="9">
        <v>10283.089</v>
      </c>
      <c r="O10" s="10" t="s">
        <v>159</v>
      </c>
      <c r="P10" s="9">
        <v>1338.402</v>
      </c>
      <c r="Q10" s="10" t="s">
        <v>159</v>
      </c>
      <c r="R10" s="9">
        <v>22681.4438976809</v>
      </c>
      <c r="S10" s="10" t="s">
        <v>159</v>
      </c>
    </row>
    <row r="11" spans="1:19" x14ac:dyDescent="0.2">
      <c r="A11" s="12" t="s">
        <v>174</v>
      </c>
      <c r="B11" s="9">
        <v>90.230999999999995</v>
      </c>
      <c r="C11" s="10" t="s">
        <v>159</v>
      </c>
      <c r="D11" s="9">
        <v>3153.55</v>
      </c>
      <c r="E11" s="10" t="s">
        <v>159</v>
      </c>
      <c r="F11" s="9">
        <v>722.66700000000003</v>
      </c>
      <c r="G11" s="10" t="s">
        <v>159</v>
      </c>
      <c r="H11" s="9">
        <v>5640.5169999999998</v>
      </c>
      <c r="I11" s="10" t="s">
        <v>159</v>
      </c>
      <c r="J11" s="9">
        <v>377.13200000000001</v>
      </c>
      <c r="K11" s="10" t="s">
        <v>159</v>
      </c>
      <c r="L11" s="9">
        <v>910.87199999999996</v>
      </c>
      <c r="M11" s="10" t="s">
        <v>159</v>
      </c>
      <c r="N11" s="9">
        <v>8384</v>
      </c>
      <c r="O11" s="10" t="s">
        <v>159</v>
      </c>
      <c r="P11" s="9">
        <v>1388.857</v>
      </c>
      <c r="Q11" s="10" t="s">
        <v>159</v>
      </c>
      <c r="R11" s="9">
        <v>20667.826000000001</v>
      </c>
      <c r="S11" s="10" t="s">
        <v>159</v>
      </c>
    </row>
    <row r="12" spans="1:19" x14ac:dyDescent="0.2">
      <c r="A12" s="12" t="s">
        <v>175</v>
      </c>
      <c r="B12" s="9">
        <v>91.352999999999994</v>
      </c>
      <c r="C12" s="10" t="s">
        <v>159</v>
      </c>
      <c r="D12" s="9">
        <v>0</v>
      </c>
      <c r="E12" s="10" t="s">
        <v>176</v>
      </c>
      <c r="F12" s="9">
        <v>763.226</v>
      </c>
      <c r="G12" s="10" t="s">
        <v>159</v>
      </c>
      <c r="H12" s="9">
        <v>5675.6180000000004</v>
      </c>
      <c r="I12" s="10" t="s">
        <v>177</v>
      </c>
      <c r="J12" s="9">
        <v>396.71600000000001</v>
      </c>
      <c r="K12" s="10" t="s">
        <v>159</v>
      </c>
      <c r="L12" s="9">
        <v>926.47299999999996</v>
      </c>
      <c r="M12" s="10" t="s">
        <v>159</v>
      </c>
      <c r="N12" s="9">
        <v>8211.7180000000008</v>
      </c>
      <c r="O12" s="10" t="s">
        <v>159</v>
      </c>
      <c r="P12" s="9">
        <v>1204.4760000000001</v>
      </c>
      <c r="Q12" s="10" t="s">
        <v>159</v>
      </c>
      <c r="R12" s="9">
        <v>17269.580000000002</v>
      </c>
      <c r="S12" s="10" t="s">
        <v>178</v>
      </c>
    </row>
    <row r="13" spans="1:19" x14ac:dyDescent="0.2">
      <c r="A13" s="12" t="s">
        <v>179</v>
      </c>
      <c r="B13" s="9">
        <v>90.126999999999995</v>
      </c>
      <c r="C13" s="10" t="s">
        <v>159</v>
      </c>
      <c r="D13" s="9">
        <v>0</v>
      </c>
      <c r="E13" s="10" t="s">
        <v>176</v>
      </c>
      <c r="F13" s="9">
        <v>809.2</v>
      </c>
      <c r="G13" s="10" t="s">
        <v>159</v>
      </c>
      <c r="H13" s="9">
        <v>5921.08</v>
      </c>
      <c r="I13" s="10" t="s">
        <v>159</v>
      </c>
      <c r="J13" s="9">
        <v>476.62</v>
      </c>
      <c r="K13" s="10" t="s">
        <v>159</v>
      </c>
      <c r="L13" s="9">
        <v>972.428</v>
      </c>
      <c r="M13" s="10" t="s">
        <v>159</v>
      </c>
      <c r="N13" s="9">
        <v>7656.8649999999998</v>
      </c>
      <c r="O13" s="10" t="s">
        <v>159</v>
      </c>
      <c r="P13" s="9">
        <v>1358.912</v>
      </c>
      <c r="Q13" s="10" t="s">
        <v>159</v>
      </c>
      <c r="R13" s="9">
        <v>17285.232</v>
      </c>
      <c r="S13" s="10" t="s">
        <v>178</v>
      </c>
    </row>
    <row r="14" spans="1:19" x14ac:dyDescent="0.2">
      <c r="A14" s="12" t="s">
        <v>180</v>
      </c>
      <c r="B14" s="9">
        <v>86.066000000000003</v>
      </c>
      <c r="C14" s="10" t="s">
        <v>159</v>
      </c>
      <c r="D14" s="9">
        <v>0</v>
      </c>
      <c r="E14" s="10" t="s">
        <v>176</v>
      </c>
      <c r="F14" s="9">
        <v>929.9</v>
      </c>
      <c r="G14" s="10" t="s">
        <v>159</v>
      </c>
      <c r="H14" s="9">
        <v>5725.7150000000001</v>
      </c>
      <c r="I14" s="10" t="s">
        <v>159</v>
      </c>
      <c r="J14" s="9">
        <v>441.8</v>
      </c>
      <c r="K14" s="10" t="s">
        <v>159</v>
      </c>
      <c r="L14" s="9">
        <v>1018.482</v>
      </c>
      <c r="M14" s="10" t="s">
        <v>159</v>
      </c>
      <c r="N14" s="9">
        <v>7869.77</v>
      </c>
      <c r="O14" s="10" t="s">
        <v>159</v>
      </c>
      <c r="P14" s="9">
        <v>1475.654</v>
      </c>
      <c r="Q14" s="10" t="s">
        <v>159</v>
      </c>
      <c r="R14" s="9">
        <v>17547.386999999999</v>
      </c>
      <c r="S14" s="10" t="s">
        <v>178</v>
      </c>
    </row>
    <row r="15" spans="1:19" x14ac:dyDescent="0.2">
      <c r="A15" s="12" t="s">
        <v>181</v>
      </c>
      <c r="B15" s="9">
        <v>88.753</v>
      </c>
      <c r="C15" s="10" t="s">
        <v>159</v>
      </c>
      <c r="D15" s="9">
        <v>0</v>
      </c>
      <c r="E15" s="10" t="s">
        <v>176</v>
      </c>
      <c r="F15" s="9">
        <v>973.52425000000005</v>
      </c>
      <c r="G15" s="10" t="s">
        <v>159</v>
      </c>
      <c r="H15" s="9">
        <v>5512.3490000000002</v>
      </c>
      <c r="I15" s="10" t="s">
        <v>159</v>
      </c>
      <c r="J15" s="9">
        <v>479.32400000000001</v>
      </c>
      <c r="K15" s="10" t="s">
        <v>159</v>
      </c>
      <c r="L15" s="9">
        <v>971.27714000000003</v>
      </c>
      <c r="M15" s="10" t="s">
        <v>159</v>
      </c>
      <c r="N15" s="9">
        <v>7974.5680000000002</v>
      </c>
      <c r="O15" s="10" t="s">
        <v>159</v>
      </c>
      <c r="P15" s="9">
        <v>1645.3209999999999</v>
      </c>
      <c r="Q15" s="10" t="s">
        <v>159</v>
      </c>
      <c r="R15" s="9">
        <v>17645.116389999999</v>
      </c>
      <c r="S15" s="10" t="s">
        <v>178</v>
      </c>
    </row>
    <row r="16" spans="1:19" x14ac:dyDescent="0.2">
      <c r="A16" s="12" t="s">
        <v>182</v>
      </c>
      <c r="B16" s="9">
        <v>82.549000000000007</v>
      </c>
      <c r="C16" s="10" t="s">
        <v>159</v>
      </c>
      <c r="D16" s="9">
        <v>0</v>
      </c>
      <c r="E16" s="10" t="s">
        <v>176</v>
      </c>
      <c r="F16" s="9">
        <v>1018.8390000000001</v>
      </c>
      <c r="G16" s="10" t="s">
        <v>159</v>
      </c>
      <c r="H16" s="9">
        <v>5303.2474192</v>
      </c>
      <c r="I16" s="10" t="s">
        <v>159</v>
      </c>
      <c r="J16" s="9">
        <v>528.46</v>
      </c>
      <c r="K16" s="10" t="s">
        <v>159</v>
      </c>
      <c r="L16" s="9">
        <v>0</v>
      </c>
      <c r="M16" s="10" t="s">
        <v>176</v>
      </c>
      <c r="N16" s="9">
        <v>8176.04</v>
      </c>
      <c r="O16" s="10" t="s">
        <v>159</v>
      </c>
      <c r="P16" s="9">
        <v>2157.1779999999999</v>
      </c>
      <c r="Q16" s="10" t="s">
        <v>159</v>
      </c>
      <c r="R16" s="9">
        <v>17266.3134192</v>
      </c>
      <c r="S16" s="10" t="s">
        <v>178</v>
      </c>
    </row>
    <row r="17" spans="1:19" x14ac:dyDescent="0.2">
      <c r="A17" s="12" t="s">
        <v>183</v>
      </c>
      <c r="B17" s="9">
        <v>85.307000000000002</v>
      </c>
      <c r="C17" s="10" t="s">
        <v>159</v>
      </c>
      <c r="D17" s="9">
        <v>0</v>
      </c>
      <c r="E17" s="10" t="s">
        <v>176</v>
      </c>
      <c r="F17" s="9">
        <v>1100.954444</v>
      </c>
      <c r="G17" s="10" t="s">
        <v>184</v>
      </c>
      <c r="H17" s="9">
        <v>5604.0497316999999</v>
      </c>
      <c r="I17" s="10" t="s">
        <v>159</v>
      </c>
      <c r="J17" s="9">
        <v>485.541</v>
      </c>
      <c r="K17" s="10" t="s">
        <v>159</v>
      </c>
      <c r="L17" s="9">
        <v>0</v>
      </c>
      <c r="M17" s="10" t="s">
        <v>176</v>
      </c>
      <c r="N17" s="9">
        <v>8875.2240000000002</v>
      </c>
      <c r="O17" s="10" t="s">
        <v>159</v>
      </c>
      <c r="P17" s="9">
        <v>2312.3119999999999</v>
      </c>
      <c r="Q17" s="10" t="s">
        <v>159</v>
      </c>
      <c r="R17" s="9">
        <v>18463.388175700002</v>
      </c>
      <c r="S17" s="10" t="s">
        <v>178</v>
      </c>
    </row>
    <row r="18" spans="1:19" x14ac:dyDescent="0.2">
      <c r="A18" s="12" t="s">
        <v>185</v>
      </c>
      <c r="B18" s="9">
        <v>98.058999999999997</v>
      </c>
      <c r="C18" s="10" t="s">
        <v>159</v>
      </c>
      <c r="D18" s="9">
        <v>0</v>
      </c>
      <c r="E18" s="10" t="s">
        <v>176</v>
      </c>
      <c r="F18" s="9">
        <v>1176.0820000000001</v>
      </c>
      <c r="G18" s="10" t="s">
        <v>159</v>
      </c>
      <c r="H18" s="9">
        <v>6041.125</v>
      </c>
      <c r="I18" s="10" t="s">
        <v>159</v>
      </c>
      <c r="J18" s="9">
        <v>532.03700000000003</v>
      </c>
      <c r="K18" s="10" t="s">
        <v>159</v>
      </c>
      <c r="L18" s="9">
        <v>0</v>
      </c>
      <c r="M18" s="10" t="s">
        <v>176</v>
      </c>
      <c r="N18" s="9">
        <v>9071.1299999999992</v>
      </c>
      <c r="O18" s="10" t="s">
        <v>159</v>
      </c>
      <c r="P18" s="9">
        <v>2548.1950000000002</v>
      </c>
      <c r="Q18" s="10" t="s">
        <v>159</v>
      </c>
      <c r="R18" s="9">
        <v>19466.628000000001</v>
      </c>
      <c r="S18" s="10" t="s">
        <v>178</v>
      </c>
    </row>
    <row r="19" spans="1:19" x14ac:dyDescent="0.2">
      <c r="A19" s="12" t="s">
        <v>186</v>
      </c>
      <c r="B19" s="9">
        <v>100.262</v>
      </c>
      <c r="C19" s="10" t="s">
        <v>159</v>
      </c>
      <c r="D19" s="9">
        <v>0</v>
      </c>
      <c r="E19" s="10" t="s">
        <v>176</v>
      </c>
      <c r="F19" s="9">
        <v>1135.5627400000001</v>
      </c>
      <c r="G19" s="10" t="s">
        <v>159</v>
      </c>
      <c r="H19" s="9">
        <v>5867.52</v>
      </c>
      <c r="I19" s="10" t="s">
        <v>159</v>
      </c>
      <c r="J19" s="9">
        <v>535.19399999999996</v>
      </c>
      <c r="K19" s="10" t="s">
        <v>159</v>
      </c>
      <c r="L19" s="9">
        <v>0</v>
      </c>
      <c r="M19" s="10" t="s">
        <v>176</v>
      </c>
      <c r="N19" s="9">
        <v>9647.8586146300004</v>
      </c>
      <c r="O19" s="10" t="s">
        <v>159</v>
      </c>
      <c r="P19" s="9">
        <v>2554.741</v>
      </c>
      <c r="Q19" s="10" t="s">
        <v>159</v>
      </c>
      <c r="R19" s="9">
        <v>19841.138354629999</v>
      </c>
      <c r="S19" s="10" t="s">
        <v>178</v>
      </c>
    </row>
    <row r="20" spans="1:19" x14ac:dyDescent="0.2">
      <c r="A20" s="12" t="s">
        <v>187</v>
      </c>
      <c r="B20" s="9">
        <v>94.525000000000006</v>
      </c>
      <c r="C20" s="10" t="s">
        <v>159</v>
      </c>
      <c r="D20" s="9">
        <v>0</v>
      </c>
      <c r="E20" s="10" t="s">
        <v>176</v>
      </c>
      <c r="F20" s="9">
        <v>1093.1869770000001</v>
      </c>
      <c r="G20" s="10" t="s">
        <v>159</v>
      </c>
      <c r="H20" s="9">
        <v>5995.5460000000003</v>
      </c>
      <c r="I20" s="10" t="s">
        <v>159</v>
      </c>
      <c r="J20" s="9">
        <v>511.60899999999998</v>
      </c>
      <c r="K20" s="10" t="s">
        <v>159</v>
      </c>
      <c r="L20" s="9">
        <v>0</v>
      </c>
      <c r="M20" s="10" t="s">
        <v>176</v>
      </c>
      <c r="N20" s="9">
        <v>10461.842000000001</v>
      </c>
      <c r="O20" s="10" t="s">
        <v>159</v>
      </c>
      <c r="P20" s="9">
        <v>2571.3220000000001</v>
      </c>
      <c r="Q20" s="10" t="s">
        <v>159</v>
      </c>
      <c r="R20" s="9">
        <v>20728.030976999999</v>
      </c>
      <c r="S20" s="10" t="s">
        <v>178</v>
      </c>
    </row>
    <row r="21" spans="1:19" x14ac:dyDescent="0.2">
      <c r="A21" s="12" t="s">
        <v>188</v>
      </c>
      <c r="B21" s="9">
        <v>92.305999999999997</v>
      </c>
      <c r="C21" s="10" t="s">
        <v>159</v>
      </c>
      <c r="D21" s="9">
        <v>0</v>
      </c>
      <c r="E21" s="10" t="s">
        <v>176</v>
      </c>
      <c r="F21" s="9">
        <v>1112.93983</v>
      </c>
      <c r="G21" s="10" t="s">
        <v>159</v>
      </c>
      <c r="H21" s="9">
        <v>6209.1030000000001</v>
      </c>
      <c r="I21" s="10" t="s">
        <v>159</v>
      </c>
      <c r="J21" s="9">
        <v>533.69899999999996</v>
      </c>
      <c r="K21" s="10" t="s">
        <v>159</v>
      </c>
      <c r="L21" s="9">
        <v>0</v>
      </c>
      <c r="M21" s="10" t="s">
        <v>176</v>
      </c>
      <c r="N21" s="9">
        <v>10971.437</v>
      </c>
      <c r="O21" s="10" t="s">
        <v>159</v>
      </c>
      <c r="P21" s="9">
        <v>2982.873</v>
      </c>
      <c r="Q21" s="10" t="s">
        <v>159</v>
      </c>
      <c r="R21" s="9">
        <v>21902.357830000001</v>
      </c>
      <c r="S21" s="10" t="s">
        <v>178</v>
      </c>
    </row>
    <row r="22" spans="1:19" x14ac:dyDescent="0.2">
      <c r="A22" s="12" t="s">
        <v>189</v>
      </c>
      <c r="B22" s="9">
        <v>84.97</v>
      </c>
      <c r="C22" s="10" t="s">
        <v>159</v>
      </c>
      <c r="D22" s="9">
        <v>0</v>
      </c>
      <c r="E22" s="10" t="s">
        <v>176</v>
      </c>
      <c r="F22" s="9">
        <v>1099.1306219999999</v>
      </c>
      <c r="G22" s="10" t="s">
        <v>159</v>
      </c>
      <c r="H22" s="9">
        <v>6050.2370000000001</v>
      </c>
      <c r="I22" s="10" t="s">
        <v>159</v>
      </c>
      <c r="J22" s="9">
        <v>537.64200000000005</v>
      </c>
      <c r="K22" s="10" t="s">
        <v>159</v>
      </c>
      <c r="L22" s="9">
        <v>0</v>
      </c>
      <c r="M22" s="10" t="s">
        <v>176</v>
      </c>
      <c r="N22" s="9">
        <v>11393.489</v>
      </c>
      <c r="O22" s="10" t="s">
        <v>159</v>
      </c>
      <c r="P22" s="9">
        <v>2951.5079999999998</v>
      </c>
      <c r="Q22" s="10" t="s">
        <v>159</v>
      </c>
      <c r="R22" s="9">
        <v>22116.976621999998</v>
      </c>
      <c r="S22" s="10" t="s">
        <v>178</v>
      </c>
    </row>
    <row r="23" spans="1:19" x14ac:dyDescent="0.2">
      <c r="A23" s="12" t="s">
        <v>190</v>
      </c>
      <c r="B23" s="9">
        <v>86.02</v>
      </c>
      <c r="C23" s="10" t="s">
        <v>159</v>
      </c>
      <c r="D23" s="9">
        <v>0</v>
      </c>
      <c r="E23" s="10" t="s">
        <v>176</v>
      </c>
      <c r="F23" s="9">
        <v>1089.095468</v>
      </c>
      <c r="G23" s="10" t="s">
        <v>159</v>
      </c>
      <c r="H23" s="9">
        <v>5920.0619999999999</v>
      </c>
      <c r="I23" s="10" t="s">
        <v>159</v>
      </c>
      <c r="J23" s="9">
        <v>299.91300000000001</v>
      </c>
      <c r="K23" s="10" t="s">
        <v>178</v>
      </c>
      <c r="L23" s="9">
        <v>0</v>
      </c>
      <c r="M23" s="10" t="s">
        <v>176</v>
      </c>
      <c r="N23" s="9">
        <v>11635.429730469999</v>
      </c>
      <c r="O23" s="10" t="s">
        <v>159</v>
      </c>
      <c r="P23" s="9">
        <v>3443.5770000000002</v>
      </c>
      <c r="Q23" s="10" t="s">
        <v>159</v>
      </c>
      <c r="R23" s="9">
        <v>22474.097198470001</v>
      </c>
      <c r="S23" s="10" t="s">
        <v>178</v>
      </c>
    </row>
    <row r="24" spans="1:19" x14ac:dyDescent="0.2">
      <c r="A24" s="12" t="s">
        <v>191</v>
      </c>
      <c r="B24" s="9">
        <v>88.332999999999998</v>
      </c>
      <c r="C24" s="10" t="s">
        <v>159</v>
      </c>
      <c r="D24" s="9">
        <v>0</v>
      </c>
      <c r="E24" s="10" t="s">
        <v>176</v>
      </c>
      <c r="F24" s="9">
        <v>1081.2315410000001</v>
      </c>
      <c r="G24" s="10" t="s">
        <v>159</v>
      </c>
      <c r="H24" s="9">
        <v>6824.4470000000001</v>
      </c>
      <c r="I24" s="10" t="s">
        <v>159</v>
      </c>
      <c r="J24" s="9">
        <v>0</v>
      </c>
      <c r="K24" s="10" t="s">
        <v>192</v>
      </c>
      <c r="L24" s="9">
        <v>0</v>
      </c>
      <c r="M24" s="10" t="s">
        <v>176</v>
      </c>
      <c r="N24" s="9">
        <v>13491.566999999999</v>
      </c>
      <c r="O24" s="10" t="s">
        <v>159</v>
      </c>
      <c r="P24" s="9">
        <v>3672.9589999999998</v>
      </c>
      <c r="Q24" s="10" t="s">
        <v>159</v>
      </c>
      <c r="R24" s="9">
        <v>25158.537541000002</v>
      </c>
      <c r="S24" s="10" t="s">
        <v>178</v>
      </c>
    </row>
    <row r="25" spans="1:19" x14ac:dyDescent="0.2">
      <c r="A25" s="12" t="s">
        <v>193</v>
      </c>
      <c r="B25" s="9">
        <v>113.554</v>
      </c>
      <c r="C25" s="10" t="s">
        <v>159</v>
      </c>
      <c r="D25" s="9">
        <v>0</v>
      </c>
      <c r="E25" s="10" t="s">
        <v>176</v>
      </c>
      <c r="F25" s="9">
        <v>1038.9298799999999</v>
      </c>
      <c r="G25" s="10" t="s">
        <v>159</v>
      </c>
      <c r="H25" s="9">
        <v>7131.2920000000004</v>
      </c>
      <c r="I25" s="10" t="s">
        <v>159</v>
      </c>
      <c r="J25" s="9">
        <v>0</v>
      </c>
      <c r="K25" s="10" t="s">
        <v>176</v>
      </c>
      <c r="L25" s="9">
        <v>0</v>
      </c>
      <c r="M25" s="10" t="s">
        <v>176</v>
      </c>
      <c r="N25" s="9">
        <v>14570.456</v>
      </c>
      <c r="O25" s="10" t="s">
        <v>159</v>
      </c>
      <c r="P25" s="9">
        <v>4309.0879999999997</v>
      </c>
      <c r="Q25" s="10" t="s">
        <v>159</v>
      </c>
      <c r="R25" s="9">
        <v>27163.319879999999</v>
      </c>
      <c r="S25" s="10" t="s">
        <v>178</v>
      </c>
    </row>
    <row r="26" spans="1:19" x14ac:dyDescent="0.2">
      <c r="A26" s="12" t="s">
        <v>194</v>
      </c>
      <c r="B26" s="9">
        <v>155.07499999999999</v>
      </c>
      <c r="C26" s="10" t="s">
        <v>159</v>
      </c>
      <c r="D26" s="9">
        <v>0</v>
      </c>
      <c r="E26" s="10" t="s">
        <v>176</v>
      </c>
      <c r="F26" s="9">
        <v>998.93681000000004</v>
      </c>
      <c r="G26" s="10" t="s">
        <v>159</v>
      </c>
      <c r="H26" s="9">
        <v>7533.5929999999998</v>
      </c>
      <c r="I26" s="10" t="s">
        <v>159</v>
      </c>
      <c r="J26" s="9">
        <v>0</v>
      </c>
      <c r="K26" s="10" t="s">
        <v>176</v>
      </c>
      <c r="L26" s="9">
        <v>0</v>
      </c>
      <c r="M26" s="10" t="s">
        <v>176</v>
      </c>
      <c r="N26" s="9">
        <v>11833.56107351</v>
      </c>
      <c r="O26" s="10" t="s">
        <v>159</v>
      </c>
      <c r="P26" s="9">
        <v>3501.49</v>
      </c>
      <c r="Q26" s="10" t="s">
        <v>195</v>
      </c>
      <c r="R26" s="9">
        <v>24022.65588351</v>
      </c>
      <c r="S26" s="10" t="s">
        <v>178</v>
      </c>
    </row>
    <row r="27" spans="1:19" x14ac:dyDescent="0.2">
      <c r="A27" s="12" t="s">
        <v>196</v>
      </c>
      <c r="B27" s="9">
        <v>142.00700000000001</v>
      </c>
      <c r="C27" s="10" t="s">
        <v>159</v>
      </c>
      <c r="D27" s="9">
        <v>0</v>
      </c>
      <c r="E27" s="10" t="s">
        <v>176</v>
      </c>
      <c r="F27" s="9">
        <v>1100.3230000000001</v>
      </c>
      <c r="G27" s="10" t="s">
        <v>159</v>
      </c>
      <c r="H27" s="9">
        <v>7720.0320000000002</v>
      </c>
      <c r="I27" s="10" t="s">
        <v>159</v>
      </c>
      <c r="J27" s="9">
        <v>0</v>
      </c>
      <c r="K27" s="10" t="s">
        <v>176</v>
      </c>
      <c r="L27" s="9">
        <v>0</v>
      </c>
      <c r="M27" s="10" t="s">
        <v>176</v>
      </c>
      <c r="N27" s="9">
        <v>13008.55774299</v>
      </c>
      <c r="O27" s="10" t="s">
        <v>159</v>
      </c>
      <c r="P27" s="9">
        <v>3263.3879999999999</v>
      </c>
      <c r="Q27" s="10" t="s">
        <v>159</v>
      </c>
      <c r="R27" s="9">
        <v>25234.30774299</v>
      </c>
      <c r="S27" s="10" t="s">
        <v>178</v>
      </c>
    </row>
    <row r="28" spans="1:19" x14ac:dyDescent="0.2">
      <c r="A28" s="12" t="s">
        <v>197</v>
      </c>
      <c r="B28" s="9">
        <v>125.355</v>
      </c>
      <c r="C28" s="10" t="s">
        <v>159</v>
      </c>
      <c r="D28" s="9">
        <v>0</v>
      </c>
      <c r="E28" s="10" t="s">
        <v>176</v>
      </c>
      <c r="F28" s="9">
        <v>1055.71</v>
      </c>
      <c r="G28" s="10" t="s">
        <v>159</v>
      </c>
      <c r="H28" s="9">
        <v>8145.9905241400002</v>
      </c>
      <c r="I28" s="10" t="s">
        <v>159</v>
      </c>
      <c r="J28" s="9">
        <v>0</v>
      </c>
      <c r="K28" s="10" t="s">
        <v>176</v>
      </c>
      <c r="L28" s="9">
        <v>0</v>
      </c>
      <c r="M28" s="10" t="s">
        <v>176</v>
      </c>
      <c r="N28" s="9">
        <v>12557.047838570001</v>
      </c>
      <c r="O28" s="10" t="s">
        <v>159</v>
      </c>
      <c r="P28" s="9">
        <v>3276.1930000000002</v>
      </c>
      <c r="Q28" s="10" t="s">
        <v>159</v>
      </c>
      <c r="R28" s="9">
        <v>25160.29636271</v>
      </c>
      <c r="S28" s="10" t="s">
        <v>178</v>
      </c>
    </row>
    <row r="29" spans="1:19" x14ac:dyDescent="0.2">
      <c r="A29" s="12" t="s">
        <v>198</v>
      </c>
      <c r="B29" s="9">
        <v>87.066999999999993</v>
      </c>
      <c r="C29" s="10" t="s">
        <v>159</v>
      </c>
      <c r="D29" s="9">
        <v>0</v>
      </c>
      <c r="E29" s="10" t="s">
        <v>176</v>
      </c>
      <c r="F29" s="9">
        <v>924.13</v>
      </c>
      <c r="G29" s="10" t="s">
        <v>159</v>
      </c>
      <c r="H29" s="9">
        <v>6354.4186259799999</v>
      </c>
      <c r="I29" s="10" t="s">
        <v>159</v>
      </c>
      <c r="J29" s="9">
        <v>0</v>
      </c>
      <c r="K29" s="10" t="s">
        <v>176</v>
      </c>
      <c r="L29" s="9">
        <v>0</v>
      </c>
      <c r="M29" s="10" t="s">
        <v>176</v>
      </c>
      <c r="N29" s="9">
        <v>9469.1262898099994</v>
      </c>
      <c r="O29" s="10" t="s">
        <v>159</v>
      </c>
      <c r="P29" s="9">
        <v>2486.2399999999998</v>
      </c>
      <c r="Q29" s="10" t="s">
        <v>159</v>
      </c>
      <c r="R29" s="9">
        <v>19320.981915789998</v>
      </c>
      <c r="S29" s="10" t="s">
        <v>178</v>
      </c>
    </row>
    <row r="30" spans="1:19" x14ac:dyDescent="0.2">
      <c r="A30" s="12" t="s">
        <v>199</v>
      </c>
      <c r="B30" s="9">
        <v>135.435</v>
      </c>
      <c r="C30" s="10" t="s">
        <v>159</v>
      </c>
      <c r="D30" s="9">
        <v>0</v>
      </c>
      <c r="E30" s="10" t="s">
        <v>176</v>
      </c>
      <c r="F30" s="9">
        <v>1182.06</v>
      </c>
      <c r="G30" s="10" t="s">
        <v>159</v>
      </c>
      <c r="H30" s="9">
        <v>7741.16145779</v>
      </c>
      <c r="I30" s="10" t="s">
        <v>159</v>
      </c>
      <c r="J30" s="9">
        <v>0</v>
      </c>
      <c r="K30" s="10" t="s">
        <v>176</v>
      </c>
      <c r="L30" s="9">
        <v>0</v>
      </c>
      <c r="M30" s="10" t="s">
        <v>176</v>
      </c>
      <c r="N30" s="9">
        <v>3230.5118218399998</v>
      </c>
      <c r="O30" s="10" t="s">
        <v>159</v>
      </c>
      <c r="P30" s="9">
        <v>2623.27</v>
      </c>
      <c r="Q30" s="10" t="s">
        <v>159</v>
      </c>
      <c r="R30" s="9">
        <v>14912.43827963</v>
      </c>
      <c r="S30" s="10" t="s">
        <v>178</v>
      </c>
    </row>
    <row r="31" spans="1:19" x14ac:dyDescent="0.2">
      <c r="A31" s="12" t="s">
        <v>200</v>
      </c>
      <c r="B31" s="9">
        <v>132.018</v>
      </c>
      <c r="C31" s="10" t="s">
        <v>159</v>
      </c>
      <c r="D31" s="9">
        <v>0</v>
      </c>
      <c r="E31" s="10" t="s">
        <v>176</v>
      </c>
      <c r="F31" s="9">
        <v>1117.9970000000001</v>
      </c>
      <c r="G31" s="10" t="s">
        <v>159</v>
      </c>
      <c r="H31" s="9">
        <v>7796.2695534300001</v>
      </c>
      <c r="I31" s="10" t="s">
        <v>159</v>
      </c>
      <c r="J31" s="9">
        <v>0</v>
      </c>
      <c r="K31" s="10" t="s">
        <v>176</v>
      </c>
      <c r="L31" s="9">
        <v>0</v>
      </c>
      <c r="M31" s="10" t="s">
        <v>176</v>
      </c>
      <c r="N31" s="9">
        <v>4780.1098322600001</v>
      </c>
      <c r="O31" s="10" t="s">
        <v>159</v>
      </c>
      <c r="P31" s="9">
        <v>2523.67</v>
      </c>
      <c r="Q31" s="10" t="s">
        <v>159</v>
      </c>
      <c r="R31" s="9">
        <v>16350.064385690001</v>
      </c>
      <c r="S31" s="10" t="s">
        <v>178</v>
      </c>
    </row>
    <row r="32" spans="1:19" x14ac:dyDescent="0.2">
      <c r="A32" s="15" t="s">
        <v>201</v>
      </c>
      <c r="B32" s="13">
        <v>174.26900000000001</v>
      </c>
      <c r="C32" s="14" t="s">
        <v>159</v>
      </c>
      <c r="D32" s="13">
        <v>0</v>
      </c>
      <c r="E32" s="14" t="s">
        <v>176</v>
      </c>
      <c r="F32" s="13">
        <v>1288.107</v>
      </c>
      <c r="G32" s="14" t="s">
        <v>159</v>
      </c>
      <c r="H32" s="13">
        <v>8272.7344951899995</v>
      </c>
      <c r="I32" s="14" t="s">
        <v>159</v>
      </c>
      <c r="J32" s="13">
        <v>0</v>
      </c>
      <c r="K32" s="14" t="s">
        <v>176</v>
      </c>
      <c r="L32" s="13">
        <v>0</v>
      </c>
      <c r="M32" s="14" t="s">
        <v>176</v>
      </c>
      <c r="N32" s="13">
        <v>7377.6290183999999</v>
      </c>
      <c r="O32" s="14" t="s">
        <v>159</v>
      </c>
      <c r="P32" s="13">
        <v>2935.69</v>
      </c>
      <c r="Q32" s="14" t="s">
        <v>159</v>
      </c>
      <c r="R32" s="13">
        <v>20048.429513589999</v>
      </c>
      <c r="S32" s="14" t="s">
        <v>178</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6" spans="1:2" x14ac:dyDescent="0.2">
      <c r="A46" s="17" t="str">
        <f>HYPERLINK("#'CASINO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5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HYPERLINK("#'INDEX'!B33", "Link to index")</f>
        <v>Link to index</v>
      </c>
    </row>
    <row r="2" spans="1:19" ht="15.75" customHeight="1" x14ac:dyDescent="0.2">
      <c r="A2" s="25" t="s">
        <v>278</v>
      </c>
      <c r="B2" s="24"/>
      <c r="C2" s="24"/>
      <c r="D2" s="24"/>
      <c r="E2" s="24"/>
      <c r="F2" s="24"/>
      <c r="G2" s="24"/>
      <c r="H2" s="24"/>
      <c r="I2" s="24"/>
      <c r="J2" s="24"/>
      <c r="K2" s="24"/>
      <c r="L2" s="24"/>
      <c r="M2" s="24"/>
      <c r="N2" s="24"/>
      <c r="O2" s="24"/>
      <c r="P2" s="24"/>
      <c r="Q2" s="24"/>
      <c r="R2" s="24"/>
      <c r="S2" s="24"/>
    </row>
    <row r="3" spans="1:19" ht="15.75" customHeight="1" x14ac:dyDescent="0.2">
      <c r="A3" s="25" t="s">
        <v>51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122.512078134988</v>
      </c>
      <c r="C7" s="10" t="s">
        <v>159</v>
      </c>
      <c r="D7" s="18">
        <v>0</v>
      </c>
      <c r="E7" s="10" t="s">
        <v>176</v>
      </c>
      <c r="F7" s="18">
        <v>77.025918385950007</v>
      </c>
      <c r="G7" s="10" t="s">
        <v>159</v>
      </c>
      <c r="H7" s="18">
        <v>80.263771319302293</v>
      </c>
      <c r="I7" s="10" t="s">
        <v>159</v>
      </c>
      <c r="J7" s="18">
        <v>143.011377644704</v>
      </c>
      <c r="K7" s="10" t="s">
        <v>159</v>
      </c>
      <c r="L7" s="18">
        <v>22.355599298460401</v>
      </c>
      <c r="M7" s="10" t="s">
        <v>159</v>
      </c>
      <c r="N7" s="18">
        <v>0</v>
      </c>
      <c r="O7" s="10" t="s">
        <v>176</v>
      </c>
      <c r="P7" s="18">
        <v>0</v>
      </c>
      <c r="Q7" s="10" t="s">
        <v>244</v>
      </c>
      <c r="R7" s="18">
        <v>29.4353652335638</v>
      </c>
      <c r="S7" s="10" t="s">
        <v>178</v>
      </c>
    </row>
    <row r="8" spans="1:19" x14ac:dyDescent="0.2">
      <c r="A8" s="12" t="s">
        <v>171</v>
      </c>
      <c r="B8" s="18">
        <v>139.31009848665801</v>
      </c>
      <c r="C8" s="10" t="s">
        <v>159</v>
      </c>
      <c r="D8" s="18">
        <v>178.61029517783001</v>
      </c>
      <c r="E8" s="10" t="s">
        <v>177</v>
      </c>
      <c r="F8" s="18">
        <v>85.023694212507095</v>
      </c>
      <c r="G8" s="10" t="s">
        <v>159</v>
      </c>
      <c r="H8" s="18">
        <v>101.255253185774</v>
      </c>
      <c r="I8" s="10" t="s">
        <v>159</v>
      </c>
      <c r="J8" s="18">
        <v>169.03459743262201</v>
      </c>
      <c r="K8" s="10" t="s">
        <v>159</v>
      </c>
      <c r="L8" s="18">
        <v>36.480223810258302</v>
      </c>
      <c r="M8" s="10" t="s">
        <v>159</v>
      </c>
      <c r="N8" s="18">
        <v>0</v>
      </c>
      <c r="O8" s="10" t="s">
        <v>176</v>
      </c>
      <c r="P8" s="18">
        <v>0</v>
      </c>
      <c r="Q8" s="10" t="s">
        <v>244</v>
      </c>
      <c r="R8" s="18">
        <v>96.750335065609207</v>
      </c>
      <c r="S8" s="10" t="s">
        <v>178</v>
      </c>
    </row>
    <row r="9" spans="1:19" x14ac:dyDescent="0.2">
      <c r="A9" s="12" t="s">
        <v>172</v>
      </c>
      <c r="B9" s="18">
        <v>159.96908317602399</v>
      </c>
      <c r="C9" s="10" t="s">
        <v>159</v>
      </c>
      <c r="D9" s="18">
        <v>195.010583359766</v>
      </c>
      <c r="E9" s="10" t="s">
        <v>159</v>
      </c>
      <c r="F9" s="18">
        <v>90.776116463065406</v>
      </c>
      <c r="G9" s="10" t="s">
        <v>159</v>
      </c>
      <c r="H9" s="18">
        <v>119.352724293113</v>
      </c>
      <c r="I9" s="10" t="s">
        <v>159</v>
      </c>
      <c r="J9" s="18">
        <v>185.845002505395</v>
      </c>
      <c r="K9" s="10" t="s">
        <v>159</v>
      </c>
      <c r="L9" s="18">
        <v>56.411664559917099</v>
      </c>
      <c r="M9" s="10" t="s">
        <v>159</v>
      </c>
      <c r="N9" s="18">
        <v>0</v>
      </c>
      <c r="O9" s="10" t="s">
        <v>176</v>
      </c>
      <c r="P9" s="18">
        <v>0</v>
      </c>
      <c r="Q9" s="10" t="s">
        <v>244</v>
      </c>
      <c r="R9" s="18">
        <v>107.816665098949</v>
      </c>
      <c r="S9" s="10" t="s">
        <v>178</v>
      </c>
    </row>
    <row r="10" spans="1:19" x14ac:dyDescent="0.2">
      <c r="A10" s="12" t="s">
        <v>173</v>
      </c>
      <c r="B10" s="18">
        <v>111.374986684379</v>
      </c>
      <c r="C10" s="10" t="s">
        <v>159</v>
      </c>
      <c r="D10" s="18">
        <v>141.21195612455699</v>
      </c>
      <c r="E10" s="10" t="s">
        <v>159</v>
      </c>
      <c r="F10" s="18">
        <v>72.508354488475803</v>
      </c>
      <c r="G10" s="10" t="s">
        <v>159</v>
      </c>
      <c r="H10" s="18">
        <v>105.239379749958</v>
      </c>
      <c r="I10" s="10" t="s">
        <v>159</v>
      </c>
      <c r="J10" s="18">
        <v>165.50810585874601</v>
      </c>
      <c r="K10" s="10" t="s">
        <v>159</v>
      </c>
      <c r="L10" s="18">
        <v>71.983249823480904</v>
      </c>
      <c r="M10" s="10" t="s">
        <v>159</v>
      </c>
      <c r="N10" s="18">
        <v>0</v>
      </c>
      <c r="O10" s="10" t="s">
        <v>176</v>
      </c>
      <c r="P10" s="18">
        <v>0</v>
      </c>
      <c r="Q10" s="10" t="s">
        <v>244</v>
      </c>
      <c r="R10" s="18">
        <v>84.694337604579403</v>
      </c>
      <c r="S10" s="10" t="s">
        <v>178</v>
      </c>
    </row>
    <row r="11" spans="1:19" x14ac:dyDescent="0.2">
      <c r="A11" s="12" t="s">
        <v>174</v>
      </c>
      <c r="B11" s="18">
        <v>109.092627249738</v>
      </c>
      <c r="C11" s="10" t="s">
        <v>159</v>
      </c>
      <c r="D11" s="18">
        <v>147.11714093686101</v>
      </c>
      <c r="E11" s="10" t="s">
        <v>159</v>
      </c>
      <c r="F11" s="18">
        <v>95.296871674824402</v>
      </c>
      <c r="G11" s="10" t="s">
        <v>159</v>
      </c>
      <c r="H11" s="18">
        <v>119.7424766809</v>
      </c>
      <c r="I11" s="10" t="s">
        <v>184</v>
      </c>
      <c r="J11" s="18">
        <v>184.280968562456</v>
      </c>
      <c r="K11" s="10" t="s">
        <v>159</v>
      </c>
      <c r="L11" s="18">
        <v>65.687262741069205</v>
      </c>
      <c r="M11" s="10" t="s">
        <v>159</v>
      </c>
      <c r="N11" s="18">
        <v>0</v>
      </c>
      <c r="O11" s="10" t="s">
        <v>176</v>
      </c>
      <c r="P11" s="18">
        <v>0</v>
      </c>
      <c r="Q11" s="10" t="s">
        <v>244</v>
      </c>
      <c r="R11" s="18">
        <v>90.825686170011295</v>
      </c>
      <c r="S11" s="10" t="s">
        <v>178</v>
      </c>
    </row>
    <row r="12" spans="1:19" x14ac:dyDescent="0.2">
      <c r="A12" s="12" t="s">
        <v>175</v>
      </c>
      <c r="B12" s="18">
        <v>112.50837718490099</v>
      </c>
      <c r="C12" s="10" t="s">
        <v>159</v>
      </c>
      <c r="D12" s="18">
        <v>152.37534079095201</v>
      </c>
      <c r="E12" s="10" t="s">
        <v>159</v>
      </c>
      <c r="F12" s="18">
        <v>103.564332633335</v>
      </c>
      <c r="G12" s="10" t="s">
        <v>159</v>
      </c>
      <c r="H12" s="18">
        <v>135.59123554541799</v>
      </c>
      <c r="I12" s="10" t="s">
        <v>159</v>
      </c>
      <c r="J12" s="18">
        <v>210.30479340770299</v>
      </c>
      <c r="K12" s="10" t="s">
        <v>159</v>
      </c>
      <c r="L12" s="18">
        <v>75.532060541881705</v>
      </c>
      <c r="M12" s="10" t="s">
        <v>159</v>
      </c>
      <c r="N12" s="18">
        <v>0</v>
      </c>
      <c r="O12" s="10" t="s">
        <v>176</v>
      </c>
      <c r="P12" s="18">
        <v>0</v>
      </c>
      <c r="Q12" s="10" t="s">
        <v>244</v>
      </c>
      <c r="R12" s="18">
        <v>97.904229882261106</v>
      </c>
      <c r="S12" s="10" t="s">
        <v>178</v>
      </c>
    </row>
    <row r="13" spans="1:19" x14ac:dyDescent="0.2">
      <c r="A13" s="12" t="s">
        <v>179</v>
      </c>
      <c r="B13" s="18">
        <v>132.033614521217</v>
      </c>
      <c r="C13" s="10" t="s">
        <v>159</v>
      </c>
      <c r="D13" s="18">
        <v>160.38399590133699</v>
      </c>
      <c r="E13" s="10" t="s">
        <v>159</v>
      </c>
      <c r="F13" s="18">
        <v>110.44902271526701</v>
      </c>
      <c r="G13" s="10" t="s">
        <v>159</v>
      </c>
      <c r="H13" s="18">
        <v>160.04756390073501</v>
      </c>
      <c r="I13" s="10" t="s">
        <v>159</v>
      </c>
      <c r="J13" s="18">
        <v>240.988156755647</v>
      </c>
      <c r="K13" s="10" t="s">
        <v>159</v>
      </c>
      <c r="L13" s="18">
        <v>85.750454221748399</v>
      </c>
      <c r="M13" s="10" t="s">
        <v>159</v>
      </c>
      <c r="N13" s="18">
        <v>0</v>
      </c>
      <c r="O13" s="10" t="s">
        <v>176</v>
      </c>
      <c r="P13" s="18">
        <v>0</v>
      </c>
      <c r="Q13" s="10" t="s">
        <v>244</v>
      </c>
      <c r="R13" s="18">
        <v>108.14613737360899</v>
      </c>
      <c r="S13" s="10" t="s">
        <v>178</v>
      </c>
    </row>
    <row r="14" spans="1:19" x14ac:dyDescent="0.2">
      <c r="A14" s="12" t="s">
        <v>180</v>
      </c>
      <c r="B14" s="18">
        <v>124.264638975816</v>
      </c>
      <c r="C14" s="10" t="s">
        <v>159</v>
      </c>
      <c r="D14" s="18">
        <v>180.053264271171</v>
      </c>
      <c r="E14" s="10" t="s">
        <v>159</v>
      </c>
      <c r="F14" s="18">
        <v>122.673611111111</v>
      </c>
      <c r="G14" s="10" t="s">
        <v>159</v>
      </c>
      <c r="H14" s="18">
        <v>178.41092650108999</v>
      </c>
      <c r="I14" s="10" t="s">
        <v>159</v>
      </c>
      <c r="J14" s="18">
        <v>249.57177699805499</v>
      </c>
      <c r="K14" s="10" t="s">
        <v>159</v>
      </c>
      <c r="L14" s="18">
        <v>85.813397520026598</v>
      </c>
      <c r="M14" s="10" t="s">
        <v>159</v>
      </c>
      <c r="N14" s="18">
        <v>0</v>
      </c>
      <c r="O14" s="10" t="s">
        <v>176</v>
      </c>
      <c r="P14" s="18">
        <v>0</v>
      </c>
      <c r="Q14" s="10" t="s">
        <v>244</v>
      </c>
      <c r="R14" s="18">
        <v>118.755435722755</v>
      </c>
      <c r="S14" s="10" t="s">
        <v>178</v>
      </c>
    </row>
    <row r="15" spans="1:19" x14ac:dyDescent="0.2">
      <c r="A15" s="12" t="s">
        <v>181</v>
      </c>
      <c r="B15" s="18">
        <v>122.475166047199</v>
      </c>
      <c r="C15" s="10" t="s">
        <v>159</v>
      </c>
      <c r="D15" s="18">
        <v>197.73740707580299</v>
      </c>
      <c r="E15" s="10" t="s">
        <v>159</v>
      </c>
      <c r="F15" s="18">
        <v>138.61004281503801</v>
      </c>
      <c r="G15" s="10" t="s">
        <v>159</v>
      </c>
      <c r="H15" s="18">
        <v>185.34053371832201</v>
      </c>
      <c r="I15" s="10" t="s">
        <v>159</v>
      </c>
      <c r="J15" s="18">
        <v>244.59891305118001</v>
      </c>
      <c r="K15" s="10" t="s">
        <v>159</v>
      </c>
      <c r="L15" s="18">
        <v>75.580391352681502</v>
      </c>
      <c r="M15" s="10" t="s">
        <v>159</v>
      </c>
      <c r="N15" s="18">
        <v>212.42866940429101</v>
      </c>
      <c r="O15" s="10" t="s">
        <v>215</v>
      </c>
      <c r="P15" s="18">
        <v>0</v>
      </c>
      <c r="Q15" s="10" t="s">
        <v>244</v>
      </c>
      <c r="R15" s="18">
        <v>178.24986941966301</v>
      </c>
      <c r="S15" s="10" t="s">
        <v>159</v>
      </c>
    </row>
    <row r="16" spans="1:19" x14ac:dyDescent="0.2">
      <c r="A16" s="12" t="s">
        <v>182</v>
      </c>
      <c r="B16" s="18">
        <v>120.133762382485</v>
      </c>
      <c r="C16" s="10" t="s">
        <v>159</v>
      </c>
      <c r="D16" s="18">
        <v>216.60742586392001</v>
      </c>
      <c r="E16" s="10" t="s">
        <v>159</v>
      </c>
      <c r="F16" s="18">
        <v>154.79427465945099</v>
      </c>
      <c r="G16" s="10" t="s">
        <v>159</v>
      </c>
      <c r="H16" s="18">
        <v>168.80664580819101</v>
      </c>
      <c r="I16" s="10" t="s">
        <v>195</v>
      </c>
      <c r="J16" s="18">
        <v>258.46310443466598</v>
      </c>
      <c r="K16" s="10" t="s">
        <v>159</v>
      </c>
      <c r="L16" s="18">
        <v>76.735994184399402</v>
      </c>
      <c r="M16" s="10" t="s">
        <v>159</v>
      </c>
      <c r="N16" s="18">
        <v>213.91258855605901</v>
      </c>
      <c r="O16" s="10" t="s">
        <v>228</v>
      </c>
      <c r="P16" s="18">
        <v>0</v>
      </c>
      <c r="Q16" s="10" t="s">
        <v>244</v>
      </c>
      <c r="R16" s="18">
        <v>182.66732998742501</v>
      </c>
      <c r="S16" s="10" t="s">
        <v>159</v>
      </c>
    </row>
    <row r="17" spans="1:19" x14ac:dyDescent="0.2">
      <c r="A17" s="12" t="s">
        <v>183</v>
      </c>
      <c r="B17" s="18">
        <v>129.76966389904101</v>
      </c>
      <c r="C17" s="10" t="s">
        <v>159</v>
      </c>
      <c r="D17" s="18">
        <v>187.99303540160801</v>
      </c>
      <c r="E17" s="10" t="s">
        <v>159</v>
      </c>
      <c r="F17" s="18">
        <v>171.891987696272</v>
      </c>
      <c r="G17" s="10" t="s">
        <v>159</v>
      </c>
      <c r="H17" s="18">
        <v>179.84001351099701</v>
      </c>
      <c r="I17" s="10" t="s">
        <v>159</v>
      </c>
      <c r="J17" s="18">
        <v>239.760269798058</v>
      </c>
      <c r="K17" s="10" t="s">
        <v>159</v>
      </c>
      <c r="L17" s="18">
        <v>79.353404963021006</v>
      </c>
      <c r="M17" s="10" t="s">
        <v>159</v>
      </c>
      <c r="N17" s="18">
        <v>214.514299212152</v>
      </c>
      <c r="O17" s="10" t="s">
        <v>229</v>
      </c>
      <c r="P17" s="18">
        <v>0</v>
      </c>
      <c r="Q17" s="10" t="s">
        <v>244</v>
      </c>
      <c r="R17" s="18">
        <v>174.275990766288</v>
      </c>
      <c r="S17" s="10" t="s">
        <v>159</v>
      </c>
    </row>
    <row r="18" spans="1:19" x14ac:dyDescent="0.2">
      <c r="A18" s="12" t="s">
        <v>185</v>
      </c>
      <c r="B18" s="18">
        <v>125.12238678992701</v>
      </c>
      <c r="C18" s="10" t="s">
        <v>159</v>
      </c>
      <c r="D18" s="18">
        <v>196.87972333093401</v>
      </c>
      <c r="E18" s="10" t="s">
        <v>159</v>
      </c>
      <c r="F18" s="18">
        <v>161.160158168626</v>
      </c>
      <c r="G18" s="10" t="s">
        <v>159</v>
      </c>
      <c r="H18" s="18">
        <v>181.51815053955599</v>
      </c>
      <c r="I18" s="10" t="s">
        <v>159</v>
      </c>
      <c r="J18" s="18">
        <v>234.55229249892199</v>
      </c>
      <c r="K18" s="10" t="s">
        <v>159</v>
      </c>
      <c r="L18" s="18">
        <v>82.818754541358601</v>
      </c>
      <c r="M18" s="10" t="s">
        <v>159</v>
      </c>
      <c r="N18" s="18">
        <v>216.742484048254</v>
      </c>
      <c r="O18" s="10" t="s">
        <v>230</v>
      </c>
      <c r="P18" s="18">
        <v>0</v>
      </c>
      <c r="Q18" s="10" t="s">
        <v>244</v>
      </c>
      <c r="R18" s="18">
        <v>177.34533922222499</v>
      </c>
      <c r="S18" s="10" t="s">
        <v>159</v>
      </c>
    </row>
    <row r="19" spans="1:19" x14ac:dyDescent="0.2">
      <c r="A19" s="12" t="s">
        <v>186</v>
      </c>
      <c r="B19" s="18">
        <v>121.420973039686</v>
      </c>
      <c r="C19" s="10" t="s">
        <v>159</v>
      </c>
      <c r="D19" s="18">
        <v>195.96009862906899</v>
      </c>
      <c r="E19" s="10" t="s">
        <v>159</v>
      </c>
      <c r="F19" s="18">
        <v>115.108667853699</v>
      </c>
      <c r="G19" s="10" t="s">
        <v>159</v>
      </c>
      <c r="H19" s="18">
        <v>167.44526476108101</v>
      </c>
      <c r="I19" s="10" t="s">
        <v>159</v>
      </c>
      <c r="J19" s="18">
        <v>223.27887227818201</v>
      </c>
      <c r="K19" s="10" t="s">
        <v>159</v>
      </c>
      <c r="L19" s="18">
        <v>78.713953288164205</v>
      </c>
      <c r="M19" s="10" t="s">
        <v>159</v>
      </c>
      <c r="N19" s="18">
        <v>203.75004156537599</v>
      </c>
      <c r="O19" s="10" t="s">
        <v>258</v>
      </c>
      <c r="P19" s="18">
        <v>0</v>
      </c>
      <c r="Q19" s="10" t="s">
        <v>244</v>
      </c>
      <c r="R19" s="18">
        <v>169.38441458061499</v>
      </c>
      <c r="S19" s="10" t="s">
        <v>159</v>
      </c>
    </row>
    <row r="20" spans="1:19" x14ac:dyDescent="0.2">
      <c r="A20" s="12" t="s">
        <v>187</v>
      </c>
      <c r="B20" s="18">
        <v>124.198972647847</v>
      </c>
      <c r="C20" s="10" t="s">
        <v>159</v>
      </c>
      <c r="D20" s="18">
        <v>207.55904423696001</v>
      </c>
      <c r="E20" s="10" t="s">
        <v>159</v>
      </c>
      <c r="F20" s="18">
        <v>99.350749510542002</v>
      </c>
      <c r="G20" s="10" t="s">
        <v>159</v>
      </c>
      <c r="H20" s="18">
        <v>175.16343840949801</v>
      </c>
      <c r="I20" s="10" t="s">
        <v>159</v>
      </c>
      <c r="J20" s="18">
        <v>227.70800054820501</v>
      </c>
      <c r="K20" s="10" t="s">
        <v>159</v>
      </c>
      <c r="L20" s="18">
        <v>77.306996362008704</v>
      </c>
      <c r="M20" s="10" t="s">
        <v>159</v>
      </c>
      <c r="N20" s="18">
        <v>204.37007923537101</v>
      </c>
      <c r="O20" s="10" t="s">
        <v>259</v>
      </c>
      <c r="P20" s="18">
        <v>0</v>
      </c>
      <c r="Q20" s="10" t="s">
        <v>244</v>
      </c>
      <c r="R20" s="18">
        <v>174.78724426382399</v>
      </c>
      <c r="S20" s="10" t="s">
        <v>159</v>
      </c>
    </row>
    <row r="21" spans="1:19" x14ac:dyDescent="0.2">
      <c r="A21" s="12" t="s">
        <v>188</v>
      </c>
      <c r="B21" s="18">
        <v>122.850249604056</v>
      </c>
      <c r="C21" s="10" t="s">
        <v>260</v>
      </c>
      <c r="D21" s="18">
        <v>205.35779664830801</v>
      </c>
      <c r="E21" s="10" t="s">
        <v>159</v>
      </c>
      <c r="F21" s="18">
        <v>98.572850525430397</v>
      </c>
      <c r="G21" s="10" t="s">
        <v>159</v>
      </c>
      <c r="H21" s="18">
        <v>180.36546124829599</v>
      </c>
      <c r="I21" s="10" t="s">
        <v>159</v>
      </c>
      <c r="J21" s="18">
        <v>224.91240479517299</v>
      </c>
      <c r="K21" s="10" t="s">
        <v>159</v>
      </c>
      <c r="L21" s="18">
        <v>72.724791232788107</v>
      </c>
      <c r="M21" s="10" t="s">
        <v>159</v>
      </c>
      <c r="N21" s="18">
        <v>203.23102701223399</v>
      </c>
      <c r="O21" s="10" t="s">
        <v>261</v>
      </c>
      <c r="P21" s="18">
        <v>0</v>
      </c>
      <c r="Q21" s="10" t="s">
        <v>244</v>
      </c>
      <c r="R21" s="18">
        <v>174.18156538217099</v>
      </c>
      <c r="S21" s="10" t="s">
        <v>159</v>
      </c>
    </row>
    <row r="22" spans="1:19" x14ac:dyDescent="0.2">
      <c r="A22" s="12" t="s">
        <v>189</v>
      </c>
      <c r="B22" s="18">
        <v>117.681382320304</v>
      </c>
      <c r="C22" s="10" t="s">
        <v>159</v>
      </c>
      <c r="D22" s="18">
        <v>207.21546655622501</v>
      </c>
      <c r="E22" s="10" t="s">
        <v>159</v>
      </c>
      <c r="F22" s="18">
        <v>93.388808009603395</v>
      </c>
      <c r="G22" s="10" t="s">
        <v>159</v>
      </c>
      <c r="H22" s="18">
        <v>181.920114619853</v>
      </c>
      <c r="I22" s="10" t="s">
        <v>159</v>
      </c>
      <c r="J22" s="18">
        <v>218.77082576177801</v>
      </c>
      <c r="K22" s="10" t="s">
        <v>159</v>
      </c>
      <c r="L22" s="18">
        <v>72.771173521091995</v>
      </c>
      <c r="M22" s="10" t="s">
        <v>159</v>
      </c>
      <c r="N22" s="18">
        <v>188.80276533268699</v>
      </c>
      <c r="O22" s="10" t="s">
        <v>262</v>
      </c>
      <c r="P22" s="18">
        <v>0</v>
      </c>
      <c r="Q22" s="10" t="s">
        <v>244</v>
      </c>
      <c r="R22" s="18">
        <v>170.65244624726799</v>
      </c>
      <c r="S22" s="10" t="s">
        <v>159</v>
      </c>
    </row>
    <row r="23" spans="1:19" x14ac:dyDescent="0.2">
      <c r="A23" s="12" t="s">
        <v>190</v>
      </c>
      <c r="B23" s="18">
        <v>111.84988768823899</v>
      </c>
      <c r="C23" s="10" t="s">
        <v>159</v>
      </c>
      <c r="D23" s="18">
        <v>213.88199777449699</v>
      </c>
      <c r="E23" s="10" t="s">
        <v>159</v>
      </c>
      <c r="F23" s="18">
        <v>106.514920078461</v>
      </c>
      <c r="G23" s="10" t="s">
        <v>159</v>
      </c>
      <c r="H23" s="18">
        <v>185.11921765945601</v>
      </c>
      <c r="I23" s="10" t="s">
        <v>159</v>
      </c>
      <c r="J23" s="18">
        <v>218.39041704377499</v>
      </c>
      <c r="K23" s="10" t="s">
        <v>159</v>
      </c>
      <c r="L23" s="18">
        <v>72.019606172536299</v>
      </c>
      <c r="M23" s="10" t="s">
        <v>159</v>
      </c>
      <c r="N23" s="18">
        <v>191.23071304095299</v>
      </c>
      <c r="O23" s="10" t="s">
        <v>159</v>
      </c>
      <c r="P23" s="18">
        <v>0</v>
      </c>
      <c r="Q23" s="10" t="s">
        <v>244</v>
      </c>
      <c r="R23" s="18">
        <v>173.990780230181</v>
      </c>
      <c r="S23" s="10" t="s">
        <v>159</v>
      </c>
    </row>
    <row r="24" spans="1:19" x14ac:dyDescent="0.2">
      <c r="A24" s="12" t="s">
        <v>191</v>
      </c>
      <c r="B24" s="18">
        <v>108.282110196841</v>
      </c>
      <c r="C24" s="10" t="s">
        <v>159</v>
      </c>
      <c r="D24" s="18">
        <v>230.249662280482</v>
      </c>
      <c r="E24" s="10" t="s">
        <v>159</v>
      </c>
      <c r="F24" s="18">
        <v>130.97772546728001</v>
      </c>
      <c r="G24" s="10" t="s">
        <v>159</v>
      </c>
      <c r="H24" s="18">
        <v>196.04859713869101</v>
      </c>
      <c r="I24" s="10" t="s">
        <v>159</v>
      </c>
      <c r="J24" s="18">
        <v>215.450949566069</v>
      </c>
      <c r="K24" s="10" t="s">
        <v>159</v>
      </c>
      <c r="L24" s="18">
        <v>73.426660553384906</v>
      </c>
      <c r="M24" s="10" t="s">
        <v>159</v>
      </c>
      <c r="N24" s="18">
        <v>206.70888591206199</v>
      </c>
      <c r="O24" s="10" t="s">
        <v>159</v>
      </c>
      <c r="P24" s="18">
        <v>0</v>
      </c>
      <c r="Q24" s="10" t="s">
        <v>244</v>
      </c>
      <c r="R24" s="18">
        <v>185.44998446854299</v>
      </c>
      <c r="S24" s="10" t="s">
        <v>159</v>
      </c>
    </row>
    <row r="25" spans="1:19" x14ac:dyDescent="0.2">
      <c r="A25" s="12" t="s">
        <v>193</v>
      </c>
      <c r="B25" s="18">
        <v>107.278448953732</v>
      </c>
      <c r="C25" s="10" t="s">
        <v>159</v>
      </c>
      <c r="D25" s="18">
        <v>247.34011664011501</v>
      </c>
      <c r="E25" s="10" t="s">
        <v>159</v>
      </c>
      <c r="F25" s="18">
        <v>156.84406743473701</v>
      </c>
      <c r="G25" s="10" t="s">
        <v>159</v>
      </c>
      <c r="H25" s="18">
        <v>203.19426336744999</v>
      </c>
      <c r="I25" s="10" t="s">
        <v>159</v>
      </c>
      <c r="J25" s="18">
        <v>211.41742122695999</v>
      </c>
      <c r="K25" s="10" t="s">
        <v>159</v>
      </c>
      <c r="L25" s="18">
        <v>73.232201263469705</v>
      </c>
      <c r="M25" s="10" t="s">
        <v>159</v>
      </c>
      <c r="N25" s="18">
        <v>206.699838899729</v>
      </c>
      <c r="O25" s="10" t="s">
        <v>159</v>
      </c>
      <c r="P25" s="18">
        <v>0</v>
      </c>
      <c r="Q25" s="10" t="s">
        <v>244</v>
      </c>
      <c r="R25" s="18">
        <v>192.48416286800699</v>
      </c>
      <c r="S25" s="10" t="s">
        <v>159</v>
      </c>
    </row>
    <row r="26" spans="1:19" x14ac:dyDescent="0.2">
      <c r="A26" s="12" t="s">
        <v>194</v>
      </c>
      <c r="B26" s="18">
        <v>105.053646888795</v>
      </c>
      <c r="C26" s="10" t="s">
        <v>159</v>
      </c>
      <c r="D26" s="18">
        <v>250.17260216854899</v>
      </c>
      <c r="E26" s="10" t="s">
        <v>159</v>
      </c>
      <c r="F26" s="18">
        <v>169.850693206225</v>
      </c>
      <c r="G26" s="10" t="s">
        <v>159</v>
      </c>
      <c r="H26" s="18">
        <v>203.04275304811</v>
      </c>
      <c r="I26" s="10" t="s">
        <v>159</v>
      </c>
      <c r="J26" s="18">
        <v>195.53116135545301</v>
      </c>
      <c r="K26" s="10" t="s">
        <v>159</v>
      </c>
      <c r="L26" s="18">
        <v>69.717302236091001</v>
      </c>
      <c r="M26" s="10" t="s">
        <v>159</v>
      </c>
      <c r="N26" s="18">
        <v>200.50612070260499</v>
      </c>
      <c r="O26" s="10" t="s">
        <v>159</v>
      </c>
      <c r="P26" s="18">
        <v>0</v>
      </c>
      <c r="Q26" s="10" t="s">
        <v>244</v>
      </c>
      <c r="R26" s="18">
        <v>190.81420470565601</v>
      </c>
      <c r="S26" s="10" t="s">
        <v>159</v>
      </c>
    </row>
    <row r="27" spans="1:19" x14ac:dyDescent="0.2">
      <c r="A27" s="12" t="s">
        <v>196</v>
      </c>
      <c r="B27" s="18">
        <v>99.266143618321394</v>
      </c>
      <c r="C27" s="10" t="s">
        <v>159</v>
      </c>
      <c r="D27" s="18">
        <v>259.11327040325602</v>
      </c>
      <c r="E27" s="10" t="s">
        <v>159</v>
      </c>
      <c r="F27" s="18">
        <v>211.17169908575499</v>
      </c>
      <c r="G27" s="10" t="s">
        <v>159</v>
      </c>
      <c r="H27" s="18">
        <v>210.59130010175201</v>
      </c>
      <c r="I27" s="10" t="s">
        <v>159</v>
      </c>
      <c r="J27" s="18">
        <v>195.25304898182401</v>
      </c>
      <c r="K27" s="10" t="s">
        <v>159</v>
      </c>
      <c r="L27" s="18">
        <v>65.490438825298796</v>
      </c>
      <c r="M27" s="10" t="s">
        <v>159</v>
      </c>
      <c r="N27" s="18">
        <v>205.55443525905201</v>
      </c>
      <c r="O27" s="10" t="s">
        <v>159</v>
      </c>
      <c r="P27" s="18">
        <v>0</v>
      </c>
      <c r="Q27" s="10" t="s">
        <v>244</v>
      </c>
      <c r="R27" s="18">
        <v>196.71814705555099</v>
      </c>
      <c r="S27" s="10" t="s">
        <v>159</v>
      </c>
    </row>
    <row r="28" spans="1:19" x14ac:dyDescent="0.2">
      <c r="A28" s="12" t="s">
        <v>197</v>
      </c>
      <c r="B28" s="18">
        <v>96.419224894827593</v>
      </c>
      <c r="C28" s="10" t="s">
        <v>159</v>
      </c>
      <c r="D28" s="18">
        <v>265.69774050651199</v>
      </c>
      <c r="E28" s="10" t="s">
        <v>159</v>
      </c>
      <c r="F28" s="18">
        <v>221.52695618195801</v>
      </c>
      <c r="G28" s="10" t="s">
        <v>159</v>
      </c>
      <c r="H28" s="18">
        <v>212.268391633471</v>
      </c>
      <c r="I28" s="10" t="s">
        <v>159</v>
      </c>
      <c r="J28" s="18">
        <v>193.68604062430899</v>
      </c>
      <c r="K28" s="10" t="s">
        <v>159</v>
      </c>
      <c r="L28" s="18">
        <v>63.003278994053503</v>
      </c>
      <c r="M28" s="10" t="s">
        <v>159</v>
      </c>
      <c r="N28" s="18">
        <v>201.51603299713</v>
      </c>
      <c r="O28" s="10" t="s">
        <v>159</v>
      </c>
      <c r="P28" s="18">
        <v>0</v>
      </c>
      <c r="Q28" s="10" t="s">
        <v>244</v>
      </c>
      <c r="R28" s="18">
        <v>197.94411663524801</v>
      </c>
      <c r="S28" s="10" t="s">
        <v>159</v>
      </c>
    </row>
    <row r="29" spans="1:19" x14ac:dyDescent="0.2">
      <c r="A29" s="12" t="s">
        <v>198</v>
      </c>
      <c r="B29" s="18">
        <v>71.250245367105506</v>
      </c>
      <c r="C29" s="10" t="s">
        <v>263</v>
      </c>
      <c r="D29" s="18">
        <v>222.222363076535</v>
      </c>
      <c r="E29" s="10" t="s">
        <v>159</v>
      </c>
      <c r="F29" s="18">
        <v>177.85657251898101</v>
      </c>
      <c r="G29" s="10" t="s">
        <v>159</v>
      </c>
      <c r="H29" s="18">
        <v>159.25953074394101</v>
      </c>
      <c r="I29" s="10" t="s">
        <v>159</v>
      </c>
      <c r="J29" s="18">
        <v>142.174438858439</v>
      </c>
      <c r="K29" s="10" t="s">
        <v>159</v>
      </c>
      <c r="L29" s="18">
        <v>51.0135123585031</v>
      </c>
      <c r="M29" s="10" t="s">
        <v>159</v>
      </c>
      <c r="N29" s="18">
        <v>145.171832342675</v>
      </c>
      <c r="O29" s="10" t="s">
        <v>159</v>
      </c>
      <c r="P29" s="18">
        <v>0</v>
      </c>
      <c r="Q29" s="10" t="s">
        <v>244</v>
      </c>
      <c r="R29" s="18">
        <v>154.01249685520199</v>
      </c>
      <c r="S29" s="10" t="s">
        <v>159</v>
      </c>
    </row>
    <row r="30" spans="1:19" x14ac:dyDescent="0.2">
      <c r="A30" s="12" t="s">
        <v>199</v>
      </c>
      <c r="B30" s="18">
        <v>87.221647054802602</v>
      </c>
      <c r="C30" s="10" t="s">
        <v>159</v>
      </c>
      <c r="D30" s="18">
        <v>273.60108572686801</v>
      </c>
      <c r="E30" s="10" t="s">
        <v>159</v>
      </c>
      <c r="F30" s="18">
        <v>298.29124728715999</v>
      </c>
      <c r="G30" s="10" t="s">
        <v>159</v>
      </c>
      <c r="H30" s="18">
        <v>252.856230347197</v>
      </c>
      <c r="I30" s="10" t="s">
        <v>159</v>
      </c>
      <c r="J30" s="18">
        <v>204.88719363796599</v>
      </c>
      <c r="K30" s="10" t="s">
        <v>159</v>
      </c>
      <c r="L30" s="18">
        <v>63.4396970647567</v>
      </c>
      <c r="M30" s="10" t="s">
        <v>159</v>
      </c>
      <c r="N30" s="18">
        <v>110.524420138751</v>
      </c>
      <c r="O30" s="10" t="s">
        <v>159</v>
      </c>
      <c r="P30" s="18">
        <v>0</v>
      </c>
      <c r="Q30" s="10" t="s">
        <v>244</v>
      </c>
      <c r="R30" s="18">
        <v>185.908739868304</v>
      </c>
      <c r="S30" s="10" t="s">
        <v>159</v>
      </c>
    </row>
    <row r="31" spans="1:19" x14ac:dyDescent="0.2">
      <c r="A31" s="12" t="s">
        <v>200</v>
      </c>
      <c r="B31" s="18">
        <v>79.3103738372794</v>
      </c>
      <c r="C31" s="10" t="s">
        <v>159</v>
      </c>
      <c r="D31" s="18">
        <v>265.82728747477898</v>
      </c>
      <c r="E31" s="10" t="s">
        <v>159</v>
      </c>
      <c r="F31" s="18">
        <v>262.03564039244498</v>
      </c>
      <c r="G31" s="10" t="s">
        <v>159</v>
      </c>
      <c r="H31" s="18">
        <v>241.57610751461601</v>
      </c>
      <c r="I31" s="10" t="s">
        <v>159</v>
      </c>
      <c r="J31" s="18">
        <v>247.635947978865</v>
      </c>
      <c r="K31" s="10" t="s">
        <v>159</v>
      </c>
      <c r="L31" s="18">
        <v>61.574176746479601</v>
      </c>
      <c r="M31" s="10" t="s">
        <v>159</v>
      </c>
      <c r="N31" s="18">
        <v>163.65171445462701</v>
      </c>
      <c r="O31" s="10" t="s">
        <v>159</v>
      </c>
      <c r="P31" s="18">
        <v>0</v>
      </c>
      <c r="Q31" s="10" t="s">
        <v>244</v>
      </c>
      <c r="R31" s="18">
        <v>197.283081756732</v>
      </c>
      <c r="S31" s="10" t="s">
        <v>159</v>
      </c>
    </row>
    <row r="32" spans="1:19" x14ac:dyDescent="0.2">
      <c r="A32" s="15" t="s">
        <v>201</v>
      </c>
      <c r="B32" s="19">
        <v>102.536865525625</v>
      </c>
      <c r="C32" s="14" t="s">
        <v>159</v>
      </c>
      <c r="D32" s="19">
        <v>344.74855585314998</v>
      </c>
      <c r="E32" s="14" t="s">
        <v>159</v>
      </c>
      <c r="F32" s="19">
        <v>293.41435712836301</v>
      </c>
      <c r="G32" s="14" t="s">
        <v>159</v>
      </c>
      <c r="H32" s="19">
        <v>276.69603873828902</v>
      </c>
      <c r="I32" s="14" t="s">
        <v>159</v>
      </c>
      <c r="J32" s="19">
        <v>277.00072339949099</v>
      </c>
      <c r="K32" s="14" t="s">
        <v>159</v>
      </c>
      <c r="L32" s="19">
        <v>65.171783072555598</v>
      </c>
      <c r="M32" s="14" t="s">
        <v>159</v>
      </c>
      <c r="N32" s="19">
        <v>234.52939987407399</v>
      </c>
      <c r="O32" s="14" t="s">
        <v>159</v>
      </c>
      <c r="P32" s="19">
        <v>0</v>
      </c>
      <c r="Q32" s="14" t="s">
        <v>244</v>
      </c>
      <c r="R32" s="19">
        <v>250.087353170829</v>
      </c>
      <c r="S32" s="14" t="s">
        <v>159</v>
      </c>
    </row>
    <row r="34" spans="1:2" x14ac:dyDescent="0.2">
      <c r="A34" s="16" t="s">
        <v>202</v>
      </c>
      <c r="B34" s="16" t="s">
        <v>231</v>
      </c>
    </row>
    <row r="36" spans="1:2" x14ac:dyDescent="0.2">
      <c r="B36" s="16" t="s">
        <v>264</v>
      </c>
    </row>
    <row r="37" spans="1:2" x14ac:dyDescent="0.2">
      <c r="B37" s="16" t="s">
        <v>265</v>
      </c>
    </row>
    <row r="38" spans="1:2" x14ac:dyDescent="0.2">
      <c r="B38" s="16" t="s">
        <v>266</v>
      </c>
    </row>
    <row r="39" spans="1:2" x14ac:dyDescent="0.2">
      <c r="B39" s="16" t="s">
        <v>267</v>
      </c>
    </row>
    <row r="40" spans="1:2" x14ac:dyDescent="0.2">
      <c r="B40" s="16" t="s">
        <v>268</v>
      </c>
    </row>
    <row r="41" spans="1:2" x14ac:dyDescent="0.2">
      <c r="B41" s="16" t="s">
        <v>269</v>
      </c>
    </row>
    <row r="42" spans="1:2" x14ac:dyDescent="0.2">
      <c r="B42" s="16" t="s">
        <v>270</v>
      </c>
    </row>
    <row r="43" spans="1:2" x14ac:dyDescent="0.2">
      <c r="B43" s="16" t="s">
        <v>271</v>
      </c>
    </row>
    <row r="44" spans="1:2" x14ac:dyDescent="0.2">
      <c r="B44" s="16" t="s">
        <v>272</v>
      </c>
    </row>
    <row r="45" spans="1:2" x14ac:dyDescent="0.2">
      <c r="B45" s="16" t="s">
        <v>273</v>
      </c>
    </row>
    <row r="46" spans="1:2" x14ac:dyDescent="0.2">
      <c r="B46" s="16" t="s">
        <v>274</v>
      </c>
    </row>
    <row r="47" spans="1:2" x14ac:dyDescent="0.2">
      <c r="B47" s="16" t="s">
        <v>275</v>
      </c>
    </row>
    <row r="48" spans="1:2" x14ac:dyDescent="0.2">
      <c r="B48" s="16" t="s">
        <v>276</v>
      </c>
    </row>
    <row r="50" spans="1:2" x14ac:dyDescent="0.2">
      <c r="B50" s="16" t="s">
        <v>208</v>
      </c>
    </row>
    <row r="51" spans="1:2" x14ac:dyDescent="0.2">
      <c r="B51" s="16" t="s">
        <v>247</v>
      </c>
    </row>
    <row r="52" spans="1:2" x14ac:dyDescent="0.2">
      <c r="B52" s="16" t="s">
        <v>209</v>
      </c>
    </row>
    <row r="55" spans="1:2" x14ac:dyDescent="0.2">
      <c r="A55" s="17" t="str">
        <f>HYPERLINK("#'GAMING_MACHINES 12'!A2", "&lt;&lt;&lt; Previous table")</f>
        <v>&lt;&lt;&lt; Previous table</v>
      </c>
    </row>
    <row r="56" spans="1:2" x14ac:dyDescent="0.2">
      <c r="A56" s="17" t="str">
        <f>HYPERLINK("#'GAMING_MACHINES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HYPERLINK("#'INDEX'!B34", "Link to index")</f>
        <v>Link to index</v>
      </c>
    </row>
    <row r="2" spans="1:19" ht="15.75" customHeight="1" x14ac:dyDescent="0.2">
      <c r="A2" s="25" t="s">
        <v>279</v>
      </c>
      <c r="B2" s="24"/>
      <c r="C2" s="24"/>
      <c r="D2" s="24"/>
      <c r="E2" s="24"/>
      <c r="F2" s="24"/>
      <c r="G2" s="24"/>
      <c r="H2" s="24"/>
      <c r="I2" s="24"/>
      <c r="J2" s="24"/>
      <c r="K2" s="24"/>
      <c r="L2" s="24"/>
      <c r="M2" s="24"/>
      <c r="N2" s="24"/>
      <c r="O2" s="24"/>
      <c r="P2" s="24"/>
      <c r="Q2" s="24"/>
      <c r="R2" s="24"/>
      <c r="S2" s="24"/>
    </row>
    <row r="3" spans="1:19" ht="15.75" customHeight="1" x14ac:dyDescent="0.2">
      <c r="A3" s="25" t="s">
        <v>52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240.269956222947</v>
      </c>
      <c r="C7" s="10" t="s">
        <v>159</v>
      </c>
      <c r="D7" s="18">
        <v>0</v>
      </c>
      <c r="E7" s="10" t="s">
        <v>176</v>
      </c>
      <c r="F7" s="18">
        <v>151.06277128229601</v>
      </c>
      <c r="G7" s="10" t="s">
        <v>159</v>
      </c>
      <c r="H7" s="18">
        <v>157.41282912472099</v>
      </c>
      <c r="I7" s="10" t="s">
        <v>159</v>
      </c>
      <c r="J7" s="18">
        <v>280.47306003752402</v>
      </c>
      <c r="K7" s="10" t="s">
        <v>159</v>
      </c>
      <c r="L7" s="18">
        <v>43.8436678778762</v>
      </c>
      <c r="M7" s="10" t="s">
        <v>159</v>
      </c>
      <c r="N7" s="18">
        <v>0</v>
      </c>
      <c r="O7" s="10" t="s">
        <v>176</v>
      </c>
      <c r="P7" s="18">
        <v>0</v>
      </c>
      <c r="Q7" s="10" t="s">
        <v>244</v>
      </c>
      <c r="R7" s="18">
        <v>57.728462562541502</v>
      </c>
      <c r="S7" s="10" t="s">
        <v>178</v>
      </c>
    </row>
    <row r="8" spans="1:19" x14ac:dyDescent="0.2">
      <c r="A8" s="12" t="s">
        <v>171</v>
      </c>
      <c r="B8" s="18">
        <v>269.99036786352298</v>
      </c>
      <c r="C8" s="10" t="s">
        <v>159</v>
      </c>
      <c r="D8" s="18">
        <v>346.156235787122</v>
      </c>
      <c r="E8" s="10" t="s">
        <v>177</v>
      </c>
      <c r="F8" s="18">
        <v>164.780433916275</v>
      </c>
      <c r="G8" s="10" t="s">
        <v>159</v>
      </c>
      <c r="H8" s="18">
        <v>196.23805705915399</v>
      </c>
      <c r="I8" s="10" t="s">
        <v>159</v>
      </c>
      <c r="J8" s="18">
        <v>327.59802511278099</v>
      </c>
      <c r="K8" s="10" t="s">
        <v>159</v>
      </c>
      <c r="L8" s="18">
        <v>70.700610747314698</v>
      </c>
      <c r="M8" s="10" t="s">
        <v>159</v>
      </c>
      <c r="N8" s="18">
        <v>0</v>
      </c>
      <c r="O8" s="10" t="s">
        <v>176</v>
      </c>
      <c r="P8" s="18">
        <v>0</v>
      </c>
      <c r="Q8" s="10" t="s">
        <v>244</v>
      </c>
      <c r="R8" s="18">
        <v>187.50728654308301</v>
      </c>
      <c r="S8" s="10" t="s">
        <v>178</v>
      </c>
    </row>
    <row r="9" spans="1:19" x14ac:dyDescent="0.2">
      <c r="A9" s="12" t="s">
        <v>172</v>
      </c>
      <c r="B9" s="18">
        <v>302.88094422665102</v>
      </c>
      <c r="C9" s="10" t="s">
        <v>159</v>
      </c>
      <c r="D9" s="18">
        <v>369.227531029874</v>
      </c>
      <c r="E9" s="10" t="s">
        <v>159</v>
      </c>
      <c r="F9" s="18">
        <v>171.87293520528499</v>
      </c>
      <c r="G9" s="10" t="s">
        <v>159</v>
      </c>
      <c r="H9" s="18">
        <v>225.97907740799801</v>
      </c>
      <c r="I9" s="10" t="s">
        <v>159</v>
      </c>
      <c r="J9" s="18">
        <v>351.87367909522902</v>
      </c>
      <c r="K9" s="10" t="s">
        <v>159</v>
      </c>
      <c r="L9" s="18">
        <v>106.80825249529001</v>
      </c>
      <c r="M9" s="10" t="s">
        <v>159</v>
      </c>
      <c r="N9" s="18">
        <v>0</v>
      </c>
      <c r="O9" s="10" t="s">
        <v>176</v>
      </c>
      <c r="P9" s="18">
        <v>0</v>
      </c>
      <c r="Q9" s="10" t="s">
        <v>244</v>
      </c>
      <c r="R9" s="18">
        <v>204.13702873201601</v>
      </c>
      <c r="S9" s="10" t="s">
        <v>178</v>
      </c>
    </row>
    <row r="10" spans="1:19" x14ac:dyDescent="0.2">
      <c r="A10" s="12" t="s">
        <v>173</v>
      </c>
      <c r="B10" s="18">
        <v>198.840669162057</v>
      </c>
      <c r="C10" s="10" t="s">
        <v>159</v>
      </c>
      <c r="D10" s="18">
        <v>252.10938905933199</v>
      </c>
      <c r="E10" s="10" t="s">
        <v>159</v>
      </c>
      <c r="F10" s="18">
        <v>129.45105679056701</v>
      </c>
      <c r="G10" s="10" t="s">
        <v>159</v>
      </c>
      <c r="H10" s="18">
        <v>187.88661004272399</v>
      </c>
      <c r="I10" s="10" t="s">
        <v>159</v>
      </c>
      <c r="J10" s="18">
        <v>295.48593899238102</v>
      </c>
      <c r="K10" s="10" t="s">
        <v>159</v>
      </c>
      <c r="L10" s="18">
        <v>128.51357373376899</v>
      </c>
      <c r="M10" s="10" t="s">
        <v>159</v>
      </c>
      <c r="N10" s="18">
        <v>0</v>
      </c>
      <c r="O10" s="10" t="s">
        <v>176</v>
      </c>
      <c r="P10" s="18">
        <v>0</v>
      </c>
      <c r="Q10" s="10" t="s">
        <v>244</v>
      </c>
      <c r="R10" s="18">
        <v>151.207010342958</v>
      </c>
      <c r="S10" s="10" t="s">
        <v>178</v>
      </c>
    </row>
    <row r="11" spans="1:19" x14ac:dyDescent="0.2">
      <c r="A11" s="12" t="s">
        <v>174</v>
      </c>
      <c r="B11" s="18">
        <v>189.362895913019</v>
      </c>
      <c r="C11" s="10" t="s">
        <v>159</v>
      </c>
      <c r="D11" s="18">
        <v>255.36581663280799</v>
      </c>
      <c r="E11" s="10" t="s">
        <v>159</v>
      </c>
      <c r="F11" s="18">
        <v>165.41623432063301</v>
      </c>
      <c r="G11" s="10" t="s">
        <v>159</v>
      </c>
      <c r="H11" s="18">
        <v>207.848896114534</v>
      </c>
      <c r="I11" s="10" t="s">
        <v>184</v>
      </c>
      <c r="J11" s="18">
        <v>319.87475916917703</v>
      </c>
      <c r="K11" s="10" t="s">
        <v>159</v>
      </c>
      <c r="L11" s="18">
        <v>114.019898602067</v>
      </c>
      <c r="M11" s="10" t="s">
        <v>159</v>
      </c>
      <c r="N11" s="18">
        <v>0</v>
      </c>
      <c r="O11" s="10" t="s">
        <v>176</v>
      </c>
      <c r="P11" s="18">
        <v>0</v>
      </c>
      <c r="Q11" s="10" t="s">
        <v>244</v>
      </c>
      <c r="R11" s="18">
        <v>157.655154065251</v>
      </c>
      <c r="S11" s="10" t="s">
        <v>178</v>
      </c>
    </row>
    <row r="12" spans="1:19" x14ac:dyDescent="0.2">
      <c r="A12" s="12" t="s">
        <v>175</v>
      </c>
      <c r="B12" s="18">
        <v>189.533343103796</v>
      </c>
      <c r="C12" s="10" t="s">
        <v>159</v>
      </c>
      <c r="D12" s="18">
        <v>256.69384333245</v>
      </c>
      <c r="E12" s="10" t="s">
        <v>159</v>
      </c>
      <c r="F12" s="18">
        <v>174.46606805154201</v>
      </c>
      <c r="G12" s="10" t="s">
        <v>159</v>
      </c>
      <c r="H12" s="18">
        <v>228.41908141881899</v>
      </c>
      <c r="I12" s="10" t="s">
        <v>159</v>
      </c>
      <c r="J12" s="18">
        <v>354.28269043297701</v>
      </c>
      <c r="K12" s="10" t="s">
        <v>159</v>
      </c>
      <c r="L12" s="18">
        <v>127.242471220555</v>
      </c>
      <c r="M12" s="10" t="s">
        <v>159</v>
      </c>
      <c r="N12" s="18">
        <v>0</v>
      </c>
      <c r="O12" s="10" t="s">
        <v>176</v>
      </c>
      <c r="P12" s="18">
        <v>0</v>
      </c>
      <c r="Q12" s="10" t="s">
        <v>244</v>
      </c>
      <c r="R12" s="18">
        <v>164.93097187857799</v>
      </c>
      <c r="S12" s="10" t="s">
        <v>178</v>
      </c>
    </row>
    <row r="13" spans="1:19" x14ac:dyDescent="0.2">
      <c r="A13" s="12" t="s">
        <v>179</v>
      </c>
      <c r="B13" s="18">
        <v>217.136632641901</v>
      </c>
      <c r="C13" s="10" t="s">
        <v>159</v>
      </c>
      <c r="D13" s="18">
        <v>263.76041378517698</v>
      </c>
      <c r="E13" s="10" t="s">
        <v>159</v>
      </c>
      <c r="F13" s="18">
        <v>181.63956927141501</v>
      </c>
      <c r="G13" s="10" t="s">
        <v>159</v>
      </c>
      <c r="H13" s="18">
        <v>263.207132622735</v>
      </c>
      <c r="I13" s="10" t="s">
        <v>159</v>
      </c>
      <c r="J13" s="18">
        <v>396.31844552806098</v>
      </c>
      <c r="K13" s="10" t="s">
        <v>159</v>
      </c>
      <c r="L13" s="18">
        <v>141.02139780648</v>
      </c>
      <c r="M13" s="10" t="s">
        <v>159</v>
      </c>
      <c r="N13" s="18">
        <v>0</v>
      </c>
      <c r="O13" s="10" t="s">
        <v>176</v>
      </c>
      <c r="P13" s="18">
        <v>0</v>
      </c>
      <c r="Q13" s="10" t="s">
        <v>244</v>
      </c>
      <c r="R13" s="18">
        <v>177.852346068739</v>
      </c>
      <c r="S13" s="10" t="s">
        <v>178</v>
      </c>
    </row>
    <row r="14" spans="1:19" x14ac:dyDescent="0.2">
      <c r="A14" s="12" t="s">
        <v>180</v>
      </c>
      <c r="B14" s="18">
        <v>199.613368721543</v>
      </c>
      <c r="C14" s="10" t="s">
        <v>159</v>
      </c>
      <c r="D14" s="18">
        <v>289.22981571188097</v>
      </c>
      <c r="E14" s="10" t="s">
        <v>159</v>
      </c>
      <c r="F14" s="18">
        <v>197.05761002445001</v>
      </c>
      <c r="G14" s="10" t="s">
        <v>159</v>
      </c>
      <c r="H14" s="18">
        <v>286.59163499074901</v>
      </c>
      <c r="I14" s="10" t="s">
        <v>159</v>
      </c>
      <c r="J14" s="18">
        <v>400.901363050665</v>
      </c>
      <c r="K14" s="10" t="s">
        <v>159</v>
      </c>
      <c r="L14" s="18">
        <v>137.84694907251199</v>
      </c>
      <c r="M14" s="10" t="s">
        <v>159</v>
      </c>
      <c r="N14" s="18">
        <v>0</v>
      </c>
      <c r="O14" s="10" t="s">
        <v>176</v>
      </c>
      <c r="P14" s="18">
        <v>0</v>
      </c>
      <c r="Q14" s="10" t="s">
        <v>244</v>
      </c>
      <c r="R14" s="18">
        <v>190.76362168667401</v>
      </c>
      <c r="S14" s="10" t="s">
        <v>178</v>
      </c>
    </row>
    <row r="15" spans="1:19" x14ac:dyDescent="0.2">
      <c r="A15" s="12" t="s">
        <v>181</v>
      </c>
      <c r="B15" s="18">
        <v>190.67816135784301</v>
      </c>
      <c r="C15" s="10" t="s">
        <v>159</v>
      </c>
      <c r="D15" s="18">
        <v>307.85183992607199</v>
      </c>
      <c r="E15" s="10" t="s">
        <v>159</v>
      </c>
      <c r="F15" s="18">
        <v>215.79809983288999</v>
      </c>
      <c r="G15" s="10" t="s">
        <v>159</v>
      </c>
      <c r="H15" s="18">
        <v>288.55149443824098</v>
      </c>
      <c r="I15" s="10" t="s">
        <v>159</v>
      </c>
      <c r="J15" s="18">
        <v>380.809208233709</v>
      </c>
      <c r="K15" s="10" t="s">
        <v>159</v>
      </c>
      <c r="L15" s="18">
        <v>117.668997911639</v>
      </c>
      <c r="M15" s="10" t="s">
        <v>159</v>
      </c>
      <c r="N15" s="18">
        <v>330.724255446965</v>
      </c>
      <c r="O15" s="10" t="s">
        <v>215</v>
      </c>
      <c r="P15" s="18">
        <v>0</v>
      </c>
      <c r="Q15" s="10" t="s">
        <v>244</v>
      </c>
      <c r="R15" s="18">
        <v>277.51223746141898</v>
      </c>
      <c r="S15" s="10" t="s">
        <v>159</v>
      </c>
    </row>
    <row r="16" spans="1:19" x14ac:dyDescent="0.2">
      <c r="A16" s="12" t="s">
        <v>182</v>
      </c>
      <c r="B16" s="18">
        <v>181.652202267647</v>
      </c>
      <c r="C16" s="10" t="s">
        <v>159</v>
      </c>
      <c r="D16" s="18">
        <v>327.52837466650197</v>
      </c>
      <c r="E16" s="10" t="s">
        <v>159</v>
      </c>
      <c r="F16" s="18">
        <v>234.06176858747901</v>
      </c>
      <c r="G16" s="10" t="s">
        <v>159</v>
      </c>
      <c r="H16" s="18">
        <v>255.24963474334001</v>
      </c>
      <c r="I16" s="10" t="s">
        <v>195</v>
      </c>
      <c r="J16" s="18">
        <v>390.81762856979299</v>
      </c>
      <c r="K16" s="10" t="s">
        <v>159</v>
      </c>
      <c r="L16" s="18">
        <v>116.03118107974799</v>
      </c>
      <c r="M16" s="10" t="s">
        <v>159</v>
      </c>
      <c r="N16" s="18">
        <v>323.45355737935802</v>
      </c>
      <c r="O16" s="10" t="s">
        <v>228</v>
      </c>
      <c r="P16" s="18">
        <v>0</v>
      </c>
      <c r="Q16" s="10" t="s">
        <v>244</v>
      </c>
      <c r="R16" s="18">
        <v>276.20813763346001</v>
      </c>
      <c r="S16" s="10" t="s">
        <v>159</v>
      </c>
    </row>
    <row r="17" spans="1:19" x14ac:dyDescent="0.2">
      <c r="A17" s="12" t="s">
        <v>183</v>
      </c>
      <c r="B17" s="18">
        <v>189.885677464743</v>
      </c>
      <c r="C17" s="10" t="s">
        <v>159</v>
      </c>
      <c r="D17" s="18">
        <v>275.08112307095001</v>
      </c>
      <c r="E17" s="10" t="s">
        <v>159</v>
      </c>
      <c r="F17" s="18">
        <v>251.52123812127101</v>
      </c>
      <c r="G17" s="10" t="s">
        <v>159</v>
      </c>
      <c r="H17" s="18">
        <v>263.15120017087901</v>
      </c>
      <c r="I17" s="10" t="s">
        <v>159</v>
      </c>
      <c r="J17" s="18">
        <v>350.829615272436</v>
      </c>
      <c r="K17" s="10" t="s">
        <v>159</v>
      </c>
      <c r="L17" s="18">
        <v>116.114002362371</v>
      </c>
      <c r="M17" s="10" t="s">
        <v>159</v>
      </c>
      <c r="N17" s="18">
        <v>313.88840664228098</v>
      </c>
      <c r="O17" s="10" t="s">
        <v>229</v>
      </c>
      <c r="P17" s="18">
        <v>0</v>
      </c>
      <c r="Q17" s="10" t="s">
        <v>244</v>
      </c>
      <c r="R17" s="18">
        <v>255.00963459565901</v>
      </c>
      <c r="S17" s="10" t="s">
        <v>159</v>
      </c>
    </row>
    <row r="18" spans="1:19" x14ac:dyDescent="0.2">
      <c r="A18" s="12" t="s">
        <v>185</v>
      </c>
      <c r="B18" s="18">
        <v>177.54947758311499</v>
      </c>
      <c r="C18" s="10" t="s">
        <v>159</v>
      </c>
      <c r="D18" s="18">
        <v>279.37360308514798</v>
      </c>
      <c r="E18" s="10" t="s">
        <v>159</v>
      </c>
      <c r="F18" s="18">
        <v>228.68730867556701</v>
      </c>
      <c r="G18" s="10" t="s">
        <v>159</v>
      </c>
      <c r="H18" s="18">
        <v>257.57543175915401</v>
      </c>
      <c r="I18" s="10" t="s">
        <v>159</v>
      </c>
      <c r="J18" s="18">
        <v>332.831222833244</v>
      </c>
      <c r="K18" s="10" t="s">
        <v>159</v>
      </c>
      <c r="L18" s="18">
        <v>117.52034931678701</v>
      </c>
      <c r="M18" s="10" t="s">
        <v>159</v>
      </c>
      <c r="N18" s="18">
        <v>307.55898924341801</v>
      </c>
      <c r="O18" s="10" t="s">
        <v>230</v>
      </c>
      <c r="P18" s="18">
        <v>0</v>
      </c>
      <c r="Q18" s="10" t="s">
        <v>244</v>
      </c>
      <c r="R18" s="18">
        <v>251.65418546220701</v>
      </c>
      <c r="S18" s="10" t="s">
        <v>159</v>
      </c>
    </row>
    <row r="19" spans="1:19" x14ac:dyDescent="0.2">
      <c r="A19" s="12" t="s">
        <v>186</v>
      </c>
      <c r="B19" s="18">
        <v>168.29869047905899</v>
      </c>
      <c r="C19" s="10" t="s">
        <v>159</v>
      </c>
      <c r="D19" s="18">
        <v>271.61557974535498</v>
      </c>
      <c r="E19" s="10" t="s">
        <v>159</v>
      </c>
      <c r="F19" s="18">
        <v>159.54935607569601</v>
      </c>
      <c r="G19" s="10" t="s">
        <v>159</v>
      </c>
      <c r="H19" s="18">
        <v>232.091854320739</v>
      </c>
      <c r="I19" s="10" t="s">
        <v>159</v>
      </c>
      <c r="J19" s="18">
        <v>309.48147486659298</v>
      </c>
      <c r="K19" s="10" t="s">
        <v>159</v>
      </c>
      <c r="L19" s="18">
        <v>109.10351753232899</v>
      </c>
      <c r="M19" s="10" t="s">
        <v>159</v>
      </c>
      <c r="N19" s="18">
        <v>282.41303229631302</v>
      </c>
      <c r="O19" s="10" t="s">
        <v>258</v>
      </c>
      <c r="P19" s="18">
        <v>0</v>
      </c>
      <c r="Q19" s="10" t="s">
        <v>244</v>
      </c>
      <c r="R19" s="18">
        <v>234.77966324781499</v>
      </c>
      <c r="S19" s="10" t="s">
        <v>159</v>
      </c>
    </row>
    <row r="20" spans="1:19" x14ac:dyDescent="0.2">
      <c r="A20" s="12" t="s">
        <v>187</v>
      </c>
      <c r="B20" s="18">
        <v>167.03935522955001</v>
      </c>
      <c r="C20" s="10" t="s">
        <v>159</v>
      </c>
      <c r="D20" s="18">
        <v>279.153105555134</v>
      </c>
      <c r="E20" s="10" t="s">
        <v>159</v>
      </c>
      <c r="F20" s="18">
        <v>133.620148266993</v>
      </c>
      <c r="G20" s="10" t="s">
        <v>159</v>
      </c>
      <c r="H20" s="18">
        <v>235.58317100315301</v>
      </c>
      <c r="I20" s="10" t="s">
        <v>159</v>
      </c>
      <c r="J20" s="18">
        <v>306.25211127977599</v>
      </c>
      <c r="K20" s="10" t="s">
        <v>159</v>
      </c>
      <c r="L20" s="18">
        <v>103.9727668574</v>
      </c>
      <c r="M20" s="10" t="s">
        <v>159</v>
      </c>
      <c r="N20" s="18">
        <v>274.86415979045802</v>
      </c>
      <c r="O20" s="10" t="s">
        <v>259</v>
      </c>
      <c r="P20" s="18">
        <v>0</v>
      </c>
      <c r="Q20" s="10" t="s">
        <v>244</v>
      </c>
      <c r="R20" s="18">
        <v>235.07721490549</v>
      </c>
      <c r="S20" s="10" t="s">
        <v>159</v>
      </c>
    </row>
    <row r="21" spans="1:19" x14ac:dyDescent="0.2">
      <c r="A21" s="12" t="s">
        <v>188</v>
      </c>
      <c r="B21" s="18">
        <v>161.42522797972899</v>
      </c>
      <c r="C21" s="10" t="s">
        <v>260</v>
      </c>
      <c r="D21" s="18">
        <v>269.84014479587699</v>
      </c>
      <c r="E21" s="10" t="s">
        <v>159</v>
      </c>
      <c r="F21" s="18">
        <v>129.52472559041499</v>
      </c>
      <c r="G21" s="10" t="s">
        <v>159</v>
      </c>
      <c r="H21" s="18">
        <v>237.000216080261</v>
      </c>
      <c r="I21" s="10" t="s">
        <v>159</v>
      </c>
      <c r="J21" s="18">
        <v>295.53489990085802</v>
      </c>
      <c r="K21" s="10" t="s">
        <v>159</v>
      </c>
      <c r="L21" s="18">
        <v>95.560375679883506</v>
      </c>
      <c r="M21" s="10" t="s">
        <v>159</v>
      </c>
      <c r="N21" s="18">
        <v>267.04556949407498</v>
      </c>
      <c r="O21" s="10" t="s">
        <v>261</v>
      </c>
      <c r="P21" s="18">
        <v>0</v>
      </c>
      <c r="Q21" s="10" t="s">
        <v>244</v>
      </c>
      <c r="R21" s="18">
        <v>228.87457691217199</v>
      </c>
      <c r="S21" s="10" t="s">
        <v>159</v>
      </c>
    </row>
    <row r="22" spans="1:19" x14ac:dyDescent="0.2">
      <c r="A22" s="12" t="s">
        <v>189</v>
      </c>
      <c r="B22" s="18">
        <v>151.15673154338199</v>
      </c>
      <c r="C22" s="10" t="s">
        <v>159</v>
      </c>
      <c r="D22" s="18">
        <v>266.15945557661701</v>
      </c>
      <c r="E22" s="10" t="s">
        <v>159</v>
      </c>
      <c r="F22" s="18">
        <v>119.953952809989</v>
      </c>
      <c r="G22" s="10" t="s">
        <v>159</v>
      </c>
      <c r="H22" s="18">
        <v>233.668651623155</v>
      </c>
      <c r="I22" s="10" t="s">
        <v>159</v>
      </c>
      <c r="J22" s="18">
        <v>281.00182311923402</v>
      </c>
      <c r="K22" s="10" t="s">
        <v>159</v>
      </c>
      <c r="L22" s="18">
        <v>93.471478012429003</v>
      </c>
      <c r="M22" s="10" t="s">
        <v>159</v>
      </c>
      <c r="N22" s="18">
        <v>242.50912379975699</v>
      </c>
      <c r="O22" s="10" t="s">
        <v>262</v>
      </c>
      <c r="P22" s="18">
        <v>0</v>
      </c>
      <c r="Q22" s="10" t="s">
        <v>244</v>
      </c>
      <c r="R22" s="18">
        <v>219.19581072229701</v>
      </c>
      <c r="S22" s="10" t="s">
        <v>159</v>
      </c>
    </row>
    <row r="23" spans="1:19" x14ac:dyDescent="0.2">
      <c r="A23" s="12" t="s">
        <v>190</v>
      </c>
      <c r="B23" s="18">
        <v>139.972145164138</v>
      </c>
      <c r="C23" s="10" t="s">
        <v>159</v>
      </c>
      <c r="D23" s="18">
        <v>267.65804292922701</v>
      </c>
      <c r="E23" s="10" t="s">
        <v>159</v>
      </c>
      <c r="F23" s="18">
        <v>133.29581426961701</v>
      </c>
      <c r="G23" s="10" t="s">
        <v>159</v>
      </c>
      <c r="H23" s="18">
        <v>231.663478099548</v>
      </c>
      <c r="I23" s="10" t="s">
        <v>159</v>
      </c>
      <c r="J23" s="18">
        <v>273.30000761478101</v>
      </c>
      <c r="K23" s="10" t="s">
        <v>159</v>
      </c>
      <c r="L23" s="18">
        <v>90.127392867345407</v>
      </c>
      <c r="M23" s="10" t="s">
        <v>159</v>
      </c>
      <c r="N23" s="18">
        <v>239.31157803410699</v>
      </c>
      <c r="O23" s="10" t="s">
        <v>159</v>
      </c>
      <c r="P23" s="18">
        <v>0</v>
      </c>
      <c r="Q23" s="10" t="s">
        <v>244</v>
      </c>
      <c r="R23" s="18">
        <v>217.73703354519799</v>
      </c>
      <c r="S23" s="10" t="s">
        <v>159</v>
      </c>
    </row>
    <row r="24" spans="1:19" x14ac:dyDescent="0.2">
      <c r="A24" s="12" t="s">
        <v>191</v>
      </c>
      <c r="B24" s="18">
        <v>133.223495129821</v>
      </c>
      <c r="C24" s="10" t="s">
        <v>159</v>
      </c>
      <c r="D24" s="18">
        <v>283.28469685070598</v>
      </c>
      <c r="E24" s="10" t="s">
        <v>159</v>
      </c>
      <c r="F24" s="18">
        <v>161.14675211985599</v>
      </c>
      <c r="G24" s="10" t="s">
        <v>159</v>
      </c>
      <c r="H24" s="18">
        <v>241.20585827737801</v>
      </c>
      <c r="I24" s="10" t="s">
        <v>159</v>
      </c>
      <c r="J24" s="18">
        <v>265.07729188184902</v>
      </c>
      <c r="K24" s="10" t="s">
        <v>159</v>
      </c>
      <c r="L24" s="18">
        <v>90.3395430404005</v>
      </c>
      <c r="M24" s="10" t="s">
        <v>159</v>
      </c>
      <c r="N24" s="18">
        <v>254.32160682439101</v>
      </c>
      <c r="O24" s="10" t="s">
        <v>159</v>
      </c>
      <c r="P24" s="18">
        <v>0</v>
      </c>
      <c r="Q24" s="10" t="s">
        <v>244</v>
      </c>
      <c r="R24" s="18">
        <v>228.16599212702801</v>
      </c>
      <c r="S24" s="10" t="s">
        <v>159</v>
      </c>
    </row>
    <row r="25" spans="1:19" x14ac:dyDescent="0.2">
      <c r="A25" s="12" t="s">
        <v>193</v>
      </c>
      <c r="B25" s="18">
        <v>130.16055579427899</v>
      </c>
      <c r="C25" s="10" t="s">
        <v>159</v>
      </c>
      <c r="D25" s="18">
        <v>300.09687282097002</v>
      </c>
      <c r="E25" s="10" t="s">
        <v>159</v>
      </c>
      <c r="F25" s="18">
        <v>190.298342206136</v>
      </c>
      <c r="G25" s="10" t="s">
        <v>159</v>
      </c>
      <c r="H25" s="18">
        <v>246.53486801923299</v>
      </c>
      <c r="I25" s="10" t="s">
        <v>159</v>
      </c>
      <c r="J25" s="18">
        <v>256.51199583769602</v>
      </c>
      <c r="K25" s="10" t="s">
        <v>159</v>
      </c>
      <c r="L25" s="18">
        <v>88.852366075899596</v>
      </c>
      <c r="M25" s="10" t="s">
        <v>159</v>
      </c>
      <c r="N25" s="18">
        <v>250.78817018859101</v>
      </c>
      <c r="O25" s="10" t="s">
        <v>159</v>
      </c>
      <c r="P25" s="18">
        <v>0</v>
      </c>
      <c r="Q25" s="10" t="s">
        <v>244</v>
      </c>
      <c r="R25" s="18">
        <v>233.54034165148801</v>
      </c>
      <c r="S25" s="10" t="s">
        <v>159</v>
      </c>
    </row>
    <row r="26" spans="1:19" x14ac:dyDescent="0.2">
      <c r="A26" s="12" t="s">
        <v>194</v>
      </c>
      <c r="B26" s="18">
        <v>125.26360436649399</v>
      </c>
      <c r="C26" s="10" t="s">
        <v>159</v>
      </c>
      <c r="D26" s="18">
        <v>298.30018080714501</v>
      </c>
      <c r="E26" s="10" t="s">
        <v>159</v>
      </c>
      <c r="F26" s="18">
        <v>202.52614416785801</v>
      </c>
      <c r="G26" s="10" t="s">
        <v>159</v>
      </c>
      <c r="H26" s="18">
        <v>242.10360935137601</v>
      </c>
      <c r="I26" s="10" t="s">
        <v>159</v>
      </c>
      <c r="J26" s="18">
        <v>233.14695646194701</v>
      </c>
      <c r="K26" s="10" t="s">
        <v>159</v>
      </c>
      <c r="L26" s="18">
        <v>83.129342230692899</v>
      </c>
      <c r="M26" s="10" t="s">
        <v>159</v>
      </c>
      <c r="N26" s="18">
        <v>239.07898602833299</v>
      </c>
      <c r="O26" s="10" t="s">
        <v>159</v>
      </c>
      <c r="P26" s="18">
        <v>0</v>
      </c>
      <c r="Q26" s="10" t="s">
        <v>244</v>
      </c>
      <c r="R26" s="18">
        <v>227.522563505655</v>
      </c>
      <c r="S26" s="10" t="s">
        <v>159</v>
      </c>
    </row>
    <row r="27" spans="1:19" x14ac:dyDescent="0.2">
      <c r="A27" s="12" t="s">
        <v>196</v>
      </c>
      <c r="B27" s="18">
        <v>116.14934346792</v>
      </c>
      <c r="C27" s="10" t="s">
        <v>159</v>
      </c>
      <c r="D27" s="18">
        <v>303.18329235073702</v>
      </c>
      <c r="E27" s="10" t="s">
        <v>159</v>
      </c>
      <c r="F27" s="18">
        <v>247.087811753056</v>
      </c>
      <c r="G27" s="10" t="s">
        <v>159</v>
      </c>
      <c r="H27" s="18">
        <v>246.408698427161</v>
      </c>
      <c r="I27" s="10" t="s">
        <v>159</v>
      </c>
      <c r="J27" s="18">
        <v>228.46171537143101</v>
      </c>
      <c r="K27" s="10" t="s">
        <v>159</v>
      </c>
      <c r="L27" s="18">
        <v>76.629061991489394</v>
      </c>
      <c r="M27" s="10" t="s">
        <v>159</v>
      </c>
      <c r="N27" s="18">
        <v>240.51516289438501</v>
      </c>
      <c r="O27" s="10" t="s">
        <v>159</v>
      </c>
      <c r="P27" s="18">
        <v>0</v>
      </c>
      <c r="Q27" s="10" t="s">
        <v>244</v>
      </c>
      <c r="R27" s="18">
        <v>230.175997534277</v>
      </c>
      <c r="S27" s="10" t="s">
        <v>159</v>
      </c>
    </row>
    <row r="28" spans="1:19" x14ac:dyDescent="0.2">
      <c r="A28" s="12" t="s">
        <v>197</v>
      </c>
      <c r="B28" s="18">
        <v>111.03844128992399</v>
      </c>
      <c r="C28" s="10" t="s">
        <v>159</v>
      </c>
      <c r="D28" s="18">
        <v>305.98319984711401</v>
      </c>
      <c r="E28" s="10" t="s">
        <v>159</v>
      </c>
      <c r="F28" s="18">
        <v>255.115180037768</v>
      </c>
      <c r="G28" s="10" t="s">
        <v>159</v>
      </c>
      <c r="H28" s="18">
        <v>244.45281911164</v>
      </c>
      <c r="I28" s="10" t="s">
        <v>159</v>
      </c>
      <c r="J28" s="18">
        <v>223.05298631055399</v>
      </c>
      <c r="K28" s="10" t="s">
        <v>159</v>
      </c>
      <c r="L28" s="18">
        <v>72.555923398936301</v>
      </c>
      <c r="M28" s="10" t="s">
        <v>159</v>
      </c>
      <c r="N28" s="18">
        <v>232.070172969526</v>
      </c>
      <c r="O28" s="10" t="s">
        <v>159</v>
      </c>
      <c r="P28" s="18">
        <v>0</v>
      </c>
      <c r="Q28" s="10" t="s">
        <v>244</v>
      </c>
      <c r="R28" s="18">
        <v>227.95667770264299</v>
      </c>
      <c r="S28" s="10" t="s">
        <v>159</v>
      </c>
    </row>
    <row r="29" spans="1:19" x14ac:dyDescent="0.2">
      <c r="A29" s="12" t="s">
        <v>198</v>
      </c>
      <c r="B29" s="18">
        <v>80.918601912166494</v>
      </c>
      <c r="C29" s="10" t="s">
        <v>263</v>
      </c>
      <c r="D29" s="18">
        <v>252.37699661414601</v>
      </c>
      <c r="E29" s="10" t="s">
        <v>159</v>
      </c>
      <c r="F29" s="18">
        <v>201.990956171081</v>
      </c>
      <c r="G29" s="10" t="s">
        <v>159</v>
      </c>
      <c r="H29" s="18">
        <v>180.870374587328</v>
      </c>
      <c r="I29" s="10" t="s">
        <v>159</v>
      </c>
      <c r="J29" s="18">
        <v>161.46690808987799</v>
      </c>
      <c r="K29" s="10" t="s">
        <v>159</v>
      </c>
      <c r="L29" s="18">
        <v>57.935829938697601</v>
      </c>
      <c r="M29" s="10" t="s">
        <v>159</v>
      </c>
      <c r="N29" s="18">
        <v>164.87103517569199</v>
      </c>
      <c r="O29" s="10" t="s">
        <v>159</v>
      </c>
      <c r="P29" s="18">
        <v>0</v>
      </c>
      <c r="Q29" s="10" t="s">
        <v>244</v>
      </c>
      <c r="R29" s="18">
        <v>174.91134042155201</v>
      </c>
      <c r="S29" s="10" t="s">
        <v>159</v>
      </c>
    </row>
    <row r="30" spans="1:19" x14ac:dyDescent="0.2">
      <c r="A30" s="12" t="s">
        <v>199</v>
      </c>
      <c r="B30" s="18">
        <v>97.539782323413306</v>
      </c>
      <c r="C30" s="10" t="s">
        <v>159</v>
      </c>
      <c r="D30" s="18">
        <v>305.96751203838699</v>
      </c>
      <c r="E30" s="10" t="s">
        <v>159</v>
      </c>
      <c r="F30" s="18">
        <v>333.57846717900298</v>
      </c>
      <c r="G30" s="10" t="s">
        <v>159</v>
      </c>
      <c r="H30" s="18">
        <v>282.76858440529099</v>
      </c>
      <c r="I30" s="10" t="s">
        <v>159</v>
      </c>
      <c r="J30" s="18">
        <v>229.12491271513801</v>
      </c>
      <c r="K30" s="10" t="s">
        <v>159</v>
      </c>
      <c r="L30" s="18">
        <v>70.944478249438504</v>
      </c>
      <c r="M30" s="10" t="s">
        <v>159</v>
      </c>
      <c r="N30" s="18">
        <v>123.599223882825</v>
      </c>
      <c r="O30" s="10" t="s">
        <v>159</v>
      </c>
      <c r="P30" s="18">
        <v>0</v>
      </c>
      <c r="Q30" s="10" t="s">
        <v>244</v>
      </c>
      <c r="R30" s="18">
        <v>207.901348244215</v>
      </c>
      <c r="S30" s="10" t="s">
        <v>159</v>
      </c>
    </row>
    <row r="31" spans="1:19" x14ac:dyDescent="0.2">
      <c r="A31" s="12" t="s">
        <v>200</v>
      </c>
      <c r="B31" s="18">
        <v>84.864683405688197</v>
      </c>
      <c r="C31" s="10" t="s">
        <v>159</v>
      </c>
      <c r="D31" s="18">
        <v>284.443856467312</v>
      </c>
      <c r="E31" s="10" t="s">
        <v>159</v>
      </c>
      <c r="F31" s="18">
        <v>280.38667058279498</v>
      </c>
      <c r="G31" s="10" t="s">
        <v>159</v>
      </c>
      <c r="H31" s="18">
        <v>258.49430396922298</v>
      </c>
      <c r="I31" s="10" t="s">
        <v>159</v>
      </c>
      <c r="J31" s="18">
        <v>264.97853065491</v>
      </c>
      <c r="K31" s="10" t="s">
        <v>159</v>
      </c>
      <c r="L31" s="18">
        <v>65.886374792242904</v>
      </c>
      <c r="M31" s="10" t="s">
        <v>159</v>
      </c>
      <c r="N31" s="18">
        <v>175.11266514118901</v>
      </c>
      <c r="O31" s="10" t="s">
        <v>159</v>
      </c>
      <c r="P31" s="18">
        <v>0</v>
      </c>
      <c r="Q31" s="10" t="s">
        <v>244</v>
      </c>
      <c r="R31" s="18">
        <v>211.099323638718</v>
      </c>
      <c r="S31" s="10" t="s">
        <v>159</v>
      </c>
    </row>
    <row r="32" spans="1:19" x14ac:dyDescent="0.2">
      <c r="A32" s="15" t="s">
        <v>201</v>
      </c>
      <c r="B32" s="19">
        <v>102.536865525625</v>
      </c>
      <c r="C32" s="14" t="s">
        <v>159</v>
      </c>
      <c r="D32" s="19">
        <v>344.74855585314998</v>
      </c>
      <c r="E32" s="14" t="s">
        <v>159</v>
      </c>
      <c r="F32" s="19">
        <v>293.41435712836301</v>
      </c>
      <c r="G32" s="14" t="s">
        <v>159</v>
      </c>
      <c r="H32" s="19">
        <v>276.69603873828902</v>
      </c>
      <c r="I32" s="14" t="s">
        <v>159</v>
      </c>
      <c r="J32" s="19">
        <v>277.00072339949099</v>
      </c>
      <c r="K32" s="14" t="s">
        <v>159</v>
      </c>
      <c r="L32" s="19">
        <v>65.171783072555598</v>
      </c>
      <c r="M32" s="14" t="s">
        <v>159</v>
      </c>
      <c r="N32" s="19">
        <v>234.52939987407399</v>
      </c>
      <c r="O32" s="14" t="s">
        <v>159</v>
      </c>
      <c r="P32" s="19">
        <v>0</v>
      </c>
      <c r="Q32" s="14" t="s">
        <v>244</v>
      </c>
      <c r="R32" s="19">
        <v>250.087353170829</v>
      </c>
      <c r="S32" s="14" t="s">
        <v>159</v>
      </c>
    </row>
    <row r="34" spans="1:2" x14ac:dyDescent="0.2">
      <c r="A34" s="16" t="s">
        <v>202</v>
      </c>
      <c r="B34" s="16" t="s">
        <v>231</v>
      </c>
    </row>
    <row r="36" spans="1:2" x14ac:dyDescent="0.2">
      <c r="B36" s="16" t="s">
        <v>264</v>
      </c>
    </row>
    <row r="37" spans="1:2" x14ac:dyDescent="0.2">
      <c r="B37" s="16" t="s">
        <v>265</v>
      </c>
    </row>
    <row r="38" spans="1:2" x14ac:dyDescent="0.2">
      <c r="B38" s="16" t="s">
        <v>266</v>
      </c>
    </row>
    <row r="39" spans="1:2" x14ac:dyDescent="0.2">
      <c r="B39" s="16" t="s">
        <v>267</v>
      </c>
    </row>
    <row r="40" spans="1:2" x14ac:dyDescent="0.2">
      <c r="B40" s="16" t="s">
        <v>268</v>
      </c>
    </row>
    <row r="41" spans="1:2" x14ac:dyDescent="0.2">
      <c r="B41" s="16" t="s">
        <v>269</v>
      </c>
    </row>
    <row r="42" spans="1:2" x14ac:dyDescent="0.2">
      <c r="B42" s="16" t="s">
        <v>270</v>
      </c>
    </row>
    <row r="43" spans="1:2" x14ac:dyDescent="0.2">
      <c r="B43" s="16" t="s">
        <v>271</v>
      </c>
    </row>
    <row r="44" spans="1:2" x14ac:dyDescent="0.2">
      <c r="B44" s="16" t="s">
        <v>272</v>
      </c>
    </row>
    <row r="45" spans="1:2" x14ac:dyDescent="0.2">
      <c r="B45" s="16" t="s">
        <v>273</v>
      </c>
    </row>
    <row r="46" spans="1:2" x14ac:dyDescent="0.2">
      <c r="B46" s="16" t="s">
        <v>274</v>
      </c>
    </row>
    <row r="47" spans="1:2" x14ac:dyDescent="0.2">
      <c r="B47" s="16" t="s">
        <v>275</v>
      </c>
    </row>
    <row r="48" spans="1:2" x14ac:dyDescent="0.2">
      <c r="B48" s="16" t="s">
        <v>276</v>
      </c>
    </row>
    <row r="50" spans="1:2" x14ac:dyDescent="0.2">
      <c r="B50" s="16" t="s">
        <v>208</v>
      </c>
    </row>
    <row r="51" spans="1:2" x14ac:dyDescent="0.2">
      <c r="B51" s="16" t="s">
        <v>247</v>
      </c>
    </row>
    <row r="52" spans="1:2" x14ac:dyDescent="0.2">
      <c r="B52" s="16" t="s">
        <v>209</v>
      </c>
    </row>
    <row r="55" spans="1:2" x14ac:dyDescent="0.2">
      <c r="A55" s="17" t="str">
        <f>HYPERLINK("#'GAMING_MACHINES 13'!A2", "&lt;&lt;&lt; Previous table")</f>
        <v>&lt;&lt;&lt; Previous table</v>
      </c>
    </row>
    <row r="56" spans="1:2" x14ac:dyDescent="0.2">
      <c r="A56" s="17" t="str">
        <f>HYPERLINK("#'GAMING_MACHINES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5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HYPERLINK("#'INDEX'!B35", "Link to index")</f>
        <v>Link to index</v>
      </c>
    </row>
    <row r="2" spans="1:17" ht="15.75" customHeight="1" x14ac:dyDescent="0.2">
      <c r="A2" s="25" t="s">
        <v>280</v>
      </c>
      <c r="B2" s="24"/>
      <c r="C2" s="24"/>
      <c r="D2" s="24"/>
      <c r="E2" s="24"/>
      <c r="F2" s="24"/>
      <c r="G2" s="24"/>
      <c r="H2" s="24"/>
      <c r="I2" s="24"/>
      <c r="J2" s="24"/>
      <c r="K2" s="24"/>
      <c r="L2" s="24"/>
      <c r="M2" s="24"/>
      <c r="N2" s="24"/>
      <c r="O2" s="24"/>
      <c r="P2" s="24"/>
      <c r="Q2" s="24"/>
    </row>
    <row r="3" spans="1:17" ht="15.75" customHeight="1" x14ac:dyDescent="0.2">
      <c r="A3" s="25" t="s">
        <v>53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73.351905852947297</v>
      </c>
      <c r="C7" s="10" t="s">
        <v>159</v>
      </c>
      <c r="D7" s="18">
        <v>0</v>
      </c>
      <c r="E7" s="10" t="s">
        <v>176</v>
      </c>
      <c r="F7" s="18">
        <v>35.865874363327698</v>
      </c>
      <c r="G7" s="10" t="s">
        <v>159</v>
      </c>
      <c r="H7" s="18">
        <v>37.733812711610199</v>
      </c>
      <c r="I7" s="10" t="s">
        <v>159</v>
      </c>
      <c r="J7" s="18">
        <v>78.219046042703198</v>
      </c>
      <c r="K7" s="10" t="s">
        <v>159</v>
      </c>
      <c r="L7" s="18">
        <v>12.4145943348678</v>
      </c>
      <c r="M7" s="10" t="s">
        <v>159</v>
      </c>
      <c r="N7" s="18">
        <v>0</v>
      </c>
      <c r="O7" s="10" t="s">
        <v>176</v>
      </c>
      <c r="P7" s="18">
        <v>0</v>
      </c>
      <c r="Q7" s="10" t="s">
        <v>244</v>
      </c>
    </row>
    <row r="8" spans="1:17" x14ac:dyDescent="0.2">
      <c r="A8" s="12" t="s">
        <v>171</v>
      </c>
      <c r="B8" s="18">
        <v>78.421919666650496</v>
      </c>
      <c r="C8" s="10" t="s">
        <v>159</v>
      </c>
      <c r="D8" s="18">
        <v>58.911532392032299</v>
      </c>
      <c r="E8" s="10" t="s">
        <v>177</v>
      </c>
      <c r="F8" s="18">
        <v>36.5568680175422</v>
      </c>
      <c r="G8" s="10" t="s">
        <v>159</v>
      </c>
      <c r="H8" s="18">
        <v>41.661778463231997</v>
      </c>
      <c r="I8" s="10" t="s">
        <v>159</v>
      </c>
      <c r="J8" s="18">
        <v>81.088185044026801</v>
      </c>
      <c r="K8" s="10" t="s">
        <v>159</v>
      </c>
      <c r="L8" s="18">
        <v>18.983272896935102</v>
      </c>
      <c r="M8" s="10" t="s">
        <v>159</v>
      </c>
      <c r="N8" s="18">
        <v>0</v>
      </c>
      <c r="O8" s="10" t="s">
        <v>176</v>
      </c>
      <c r="P8" s="18">
        <v>0</v>
      </c>
      <c r="Q8" s="10" t="s">
        <v>244</v>
      </c>
    </row>
    <row r="9" spans="1:17" x14ac:dyDescent="0.2">
      <c r="A9" s="12" t="s">
        <v>172</v>
      </c>
      <c r="B9" s="18">
        <v>77.768601866380394</v>
      </c>
      <c r="C9" s="10" t="s">
        <v>159</v>
      </c>
      <c r="D9" s="18">
        <v>60.906683415133202</v>
      </c>
      <c r="E9" s="10" t="s">
        <v>159</v>
      </c>
      <c r="F9" s="18">
        <v>33.449823919997897</v>
      </c>
      <c r="G9" s="10" t="s">
        <v>159</v>
      </c>
      <c r="H9" s="18">
        <v>47.631787405811203</v>
      </c>
      <c r="I9" s="10" t="s">
        <v>159</v>
      </c>
      <c r="J9" s="18">
        <v>82.818952571643095</v>
      </c>
      <c r="K9" s="10" t="s">
        <v>159</v>
      </c>
      <c r="L9" s="18">
        <v>26.9411318611699</v>
      </c>
      <c r="M9" s="10" t="s">
        <v>159</v>
      </c>
      <c r="N9" s="18">
        <v>0</v>
      </c>
      <c r="O9" s="10" t="s">
        <v>176</v>
      </c>
      <c r="P9" s="18">
        <v>0</v>
      </c>
      <c r="Q9" s="10" t="s">
        <v>244</v>
      </c>
    </row>
    <row r="10" spans="1:17" x14ac:dyDescent="0.2">
      <c r="A10" s="12" t="s">
        <v>173</v>
      </c>
      <c r="B10" s="18">
        <v>77.086104204013196</v>
      </c>
      <c r="C10" s="10" t="s">
        <v>159</v>
      </c>
      <c r="D10" s="18">
        <v>59.521300474511897</v>
      </c>
      <c r="E10" s="10" t="s">
        <v>159</v>
      </c>
      <c r="F10" s="18">
        <v>32.887717928701498</v>
      </c>
      <c r="G10" s="10" t="s">
        <v>159</v>
      </c>
      <c r="H10" s="18">
        <v>53.624488661725898</v>
      </c>
      <c r="I10" s="10" t="s">
        <v>159</v>
      </c>
      <c r="J10" s="18">
        <v>86.419337371053103</v>
      </c>
      <c r="K10" s="10" t="s">
        <v>159</v>
      </c>
      <c r="L10" s="18">
        <v>39.160276763315601</v>
      </c>
      <c r="M10" s="10" t="s">
        <v>159</v>
      </c>
      <c r="N10" s="18">
        <v>0</v>
      </c>
      <c r="O10" s="10" t="s">
        <v>176</v>
      </c>
      <c r="P10" s="18">
        <v>0</v>
      </c>
      <c r="Q10" s="10" t="s">
        <v>244</v>
      </c>
    </row>
    <row r="11" spans="1:17" x14ac:dyDescent="0.2">
      <c r="A11" s="12" t="s">
        <v>174</v>
      </c>
      <c r="B11" s="18">
        <v>81.900061690314601</v>
      </c>
      <c r="C11" s="10" t="s">
        <v>159</v>
      </c>
      <c r="D11" s="18">
        <v>60.249840058058503</v>
      </c>
      <c r="E11" s="10" t="s">
        <v>159</v>
      </c>
      <c r="F11" s="18">
        <v>40.475277018195001</v>
      </c>
      <c r="G11" s="10" t="s">
        <v>159</v>
      </c>
      <c r="H11" s="18">
        <v>57.199061542662903</v>
      </c>
      <c r="I11" s="10" t="s">
        <v>184</v>
      </c>
      <c r="J11" s="18">
        <v>92.901709606672696</v>
      </c>
      <c r="K11" s="10" t="s">
        <v>159</v>
      </c>
      <c r="L11" s="18">
        <v>36.436644427698198</v>
      </c>
      <c r="M11" s="10" t="s">
        <v>159</v>
      </c>
      <c r="N11" s="18">
        <v>0</v>
      </c>
      <c r="O11" s="10" t="s">
        <v>176</v>
      </c>
      <c r="P11" s="18">
        <v>0</v>
      </c>
      <c r="Q11" s="10" t="s">
        <v>244</v>
      </c>
    </row>
    <row r="12" spans="1:17" x14ac:dyDescent="0.2">
      <c r="A12" s="12" t="s">
        <v>175</v>
      </c>
      <c r="B12" s="18">
        <v>57.8218975671682</v>
      </c>
      <c r="C12" s="10" t="s">
        <v>159</v>
      </c>
      <c r="D12" s="18">
        <v>60.1980829712288</v>
      </c>
      <c r="E12" s="10" t="s">
        <v>159</v>
      </c>
      <c r="F12" s="18">
        <v>41.046407353435697</v>
      </c>
      <c r="G12" s="10" t="s">
        <v>159</v>
      </c>
      <c r="H12" s="18">
        <v>59.412775614008197</v>
      </c>
      <c r="I12" s="10" t="s">
        <v>159</v>
      </c>
      <c r="J12" s="18">
        <v>90.859420434803496</v>
      </c>
      <c r="K12" s="10" t="s">
        <v>159</v>
      </c>
      <c r="L12" s="18">
        <v>38.376252803725002</v>
      </c>
      <c r="M12" s="10" t="s">
        <v>159</v>
      </c>
      <c r="N12" s="18">
        <v>0</v>
      </c>
      <c r="O12" s="10" t="s">
        <v>176</v>
      </c>
      <c r="P12" s="18">
        <v>0</v>
      </c>
      <c r="Q12" s="10" t="s">
        <v>244</v>
      </c>
    </row>
    <row r="13" spans="1:17" x14ac:dyDescent="0.2">
      <c r="A13" s="12" t="s">
        <v>179</v>
      </c>
      <c r="B13" s="18">
        <v>58.684828223913499</v>
      </c>
      <c r="C13" s="10" t="s">
        <v>159</v>
      </c>
      <c r="D13" s="18">
        <v>61.127051549539097</v>
      </c>
      <c r="E13" s="10" t="s">
        <v>159</v>
      </c>
      <c r="F13" s="18">
        <v>40.889178617992201</v>
      </c>
      <c r="G13" s="10" t="s">
        <v>159</v>
      </c>
      <c r="H13" s="18">
        <v>63.082234804569303</v>
      </c>
      <c r="I13" s="10" t="s">
        <v>159</v>
      </c>
      <c r="J13" s="18">
        <v>92.040020646602201</v>
      </c>
      <c r="K13" s="10" t="s">
        <v>159</v>
      </c>
      <c r="L13" s="18">
        <v>40.7184532063525</v>
      </c>
      <c r="M13" s="10" t="s">
        <v>159</v>
      </c>
      <c r="N13" s="18">
        <v>0</v>
      </c>
      <c r="O13" s="10" t="s">
        <v>176</v>
      </c>
      <c r="P13" s="18">
        <v>0</v>
      </c>
      <c r="Q13" s="10" t="s">
        <v>244</v>
      </c>
    </row>
    <row r="14" spans="1:17" x14ac:dyDescent="0.2">
      <c r="A14" s="12" t="s">
        <v>180</v>
      </c>
      <c r="B14" s="18">
        <v>56.0632563452683</v>
      </c>
      <c r="C14" s="10" t="s">
        <v>159</v>
      </c>
      <c r="D14" s="18">
        <v>63.021828949180502</v>
      </c>
      <c r="E14" s="10" t="s">
        <v>159</v>
      </c>
      <c r="F14" s="18">
        <v>38.759434790240498</v>
      </c>
      <c r="G14" s="10" t="s">
        <v>159</v>
      </c>
      <c r="H14" s="18">
        <v>64.973330797143106</v>
      </c>
      <c r="I14" s="10" t="s">
        <v>159</v>
      </c>
      <c r="J14" s="18">
        <v>91.938026350902703</v>
      </c>
      <c r="K14" s="10" t="s">
        <v>159</v>
      </c>
      <c r="L14" s="18">
        <v>40.035569105691103</v>
      </c>
      <c r="M14" s="10" t="s">
        <v>159</v>
      </c>
      <c r="N14" s="18">
        <v>0</v>
      </c>
      <c r="O14" s="10" t="s">
        <v>176</v>
      </c>
      <c r="P14" s="18">
        <v>0</v>
      </c>
      <c r="Q14" s="10" t="s">
        <v>244</v>
      </c>
    </row>
    <row r="15" spans="1:17" x14ac:dyDescent="0.2">
      <c r="A15" s="12" t="s">
        <v>181</v>
      </c>
      <c r="B15" s="18">
        <v>59.258770026229897</v>
      </c>
      <c r="C15" s="10" t="s">
        <v>159</v>
      </c>
      <c r="D15" s="18">
        <v>65.627189121948604</v>
      </c>
      <c r="E15" s="10" t="s">
        <v>159</v>
      </c>
      <c r="F15" s="18">
        <v>36.908997811379898</v>
      </c>
      <c r="G15" s="10" t="s">
        <v>159</v>
      </c>
      <c r="H15" s="18">
        <v>65.790599849529599</v>
      </c>
      <c r="I15" s="10" t="s">
        <v>159</v>
      </c>
      <c r="J15" s="18">
        <v>91.331278986522193</v>
      </c>
      <c r="K15" s="10" t="s">
        <v>159</v>
      </c>
      <c r="L15" s="18">
        <v>37.186856953202799</v>
      </c>
      <c r="M15" s="10" t="s">
        <v>159</v>
      </c>
      <c r="N15" s="18">
        <v>60.7230820238955</v>
      </c>
      <c r="O15" s="10" t="s">
        <v>215</v>
      </c>
      <c r="P15" s="18">
        <v>0</v>
      </c>
      <c r="Q15" s="10" t="s">
        <v>244</v>
      </c>
    </row>
    <row r="16" spans="1:17" x14ac:dyDescent="0.2">
      <c r="A16" s="12" t="s">
        <v>182</v>
      </c>
      <c r="B16" s="18">
        <v>57.840375586854499</v>
      </c>
      <c r="C16" s="10" t="s">
        <v>159</v>
      </c>
      <c r="D16" s="18">
        <v>67.488943317886907</v>
      </c>
      <c r="E16" s="10" t="s">
        <v>159</v>
      </c>
      <c r="F16" s="18">
        <v>36.784151408395097</v>
      </c>
      <c r="G16" s="10" t="s">
        <v>159</v>
      </c>
      <c r="H16" s="18">
        <v>63.2577481496389</v>
      </c>
      <c r="I16" s="10" t="s">
        <v>195</v>
      </c>
      <c r="J16" s="18">
        <v>91.333119925501293</v>
      </c>
      <c r="K16" s="10" t="s">
        <v>159</v>
      </c>
      <c r="L16" s="18">
        <v>35.136325811346602</v>
      </c>
      <c r="M16" s="10" t="s">
        <v>159</v>
      </c>
      <c r="N16" s="18">
        <v>60.257956163943298</v>
      </c>
      <c r="O16" s="10" t="s">
        <v>228</v>
      </c>
      <c r="P16" s="18">
        <v>0</v>
      </c>
      <c r="Q16" s="10" t="s">
        <v>244</v>
      </c>
    </row>
    <row r="17" spans="1:17" x14ac:dyDescent="0.2">
      <c r="A17" s="12" t="s">
        <v>183</v>
      </c>
      <c r="B17" s="18">
        <v>58.318756727664201</v>
      </c>
      <c r="C17" s="10" t="s">
        <v>159</v>
      </c>
      <c r="D17" s="18">
        <v>64.283133817178907</v>
      </c>
      <c r="E17" s="10" t="s">
        <v>159</v>
      </c>
      <c r="F17" s="18">
        <v>37.417761730782203</v>
      </c>
      <c r="G17" s="10" t="s">
        <v>159</v>
      </c>
      <c r="H17" s="18">
        <v>64.290738745864701</v>
      </c>
      <c r="I17" s="10" t="s">
        <v>159</v>
      </c>
      <c r="J17" s="18">
        <v>91.513284821866193</v>
      </c>
      <c r="K17" s="10" t="s">
        <v>159</v>
      </c>
      <c r="L17" s="18">
        <v>34.809606005491098</v>
      </c>
      <c r="M17" s="10" t="s">
        <v>159</v>
      </c>
      <c r="N17" s="18">
        <v>59.916921989587003</v>
      </c>
      <c r="O17" s="10" t="s">
        <v>229</v>
      </c>
      <c r="P17" s="18">
        <v>0</v>
      </c>
      <c r="Q17" s="10" t="s">
        <v>244</v>
      </c>
    </row>
    <row r="18" spans="1:17" x14ac:dyDescent="0.2">
      <c r="A18" s="12" t="s">
        <v>185</v>
      </c>
      <c r="B18" s="18">
        <v>60.785990415619999</v>
      </c>
      <c r="C18" s="10" t="s">
        <v>159</v>
      </c>
      <c r="D18" s="18">
        <v>63.5518167491621</v>
      </c>
      <c r="E18" s="10" t="s">
        <v>159</v>
      </c>
      <c r="F18" s="18">
        <v>35.4363631294271</v>
      </c>
      <c r="G18" s="10" t="s">
        <v>159</v>
      </c>
      <c r="H18" s="18">
        <v>63.337480632477899</v>
      </c>
      <c r="I18" s="10" t="s">
        <v>159</v>
      </c>
      <c r="J18" s="18">
        <v>90.943771357564501</v>
      </c>
      <c r="K18" s="10" t="s">
        <v>159</v>
      </c>
      <c r="L18" s="18">
        <v>35.439652290203902</v>
      </c>
      <c r="M18" s="10" t="s">
        <v>159</v>
      </c>
      <c r="N18" s="18">
        <v>59.322406449290099</v>
      </c>
      <c r="O18" s="10" t="s">
        <v>230</v>
      </c>
      <c r="P18" s="18">
        <v>0</v>
      </c>
      <c r="Q18" s="10" t="s">
        <v>244</v>
      </c>
    </row>
    <row r="19" spans="1:17" x14ac:dyDescent="0.2">
      <c r="A19" s="12" t="s">
        <v>186</v>
      </c>
      <c r="B19" s="18">
        <v>56.096469418199902</v>
      </c>
      <c r="C19" s="10" t="s">
        <v>159</v>
      </c>
      <c r="D19" s="18">
        <v>75.293539153188306</v>
      </c>
      <c r="E19" s="10" t="s">
        <v>159</v>
      </c>
      <c r="F19" s="18">
        <v>31.4216671386265</v>
      </c>
      <c r="G19" s="10" t="s">
        <v>159</v>
      </c>
      <c r="H19" s="18">
        <v>60.083624163924597</v>
      </c>
      <c r="I19" s="10" t="s">
        <v>159</v>
      </c>
      <c r="J19" s="18">
        <v>90.791996839336093</v>
      </c>
      <c r="K19" s="10" t="s">
        <v>159</v>
      </c>
      <c r="L19" s="18">
        <v>34.173063191717198</v>
      </c>
      <c r="M19" s="10" t="s">
        <v>159</v>
      </c>
      <c r="N19" s="18">
        <v>57.801567935081302</v>
      </c>
      <c r="O19" s="10" t="s">
        <v>258</v>
      </c>
      <c r="P19" s="18">
        <v>0</v>
      </c>
      <c r="Q19" s="10" t="s">
        <v>244</v>
      </c>
    </row>
    <row r="20" spans="1:17" x14ac:dyDescent="0.2">
      <c r="A20" s="12" t="s">
        <v>187</v>
      </c>
      <c r="B20" s="18">
        <v>66.313479858975299</v>
      </c>
      <c r="C20" s="10" t="s">
        <v>159</v>
      </c>
      <c r="D20" s="18">
        <v>65.805853074848997</v>
      </c>
      <c r="E20" s="10" t="s">
        <v>159</v>
      </c>
      <c r="F20" s="18">
        <v>33.400593869320197</v>
      </c>
      <c r="G20" s="10" t="s">
        <v>159</v>
      </c>
      <c r="H20" s="18">
        <v>62.359068103278503</v>
      </c>
      <c r="I20" s="10" t="s">
        <v>159</v>
      </c>
      <c r="J20" s="18">
        <v>92.587653286085299</v>
      </c>
      <c r="K20" s="10" t="s">
        <v>159</v>
      </c>
      <c r="L20" s="18">
        <v>36.298286464863601</v>
      </c>
      <c r="M20" s="10" t="s">
        <v>159</v>
      </c>
      <c r="N20" s="18">
        <v>58.209731258164197</v>
      </c>
      <c r="O20" s="10" t="s">
        <v>259</v>
      </c>
      <c r="P20" s="18">
        <v>0</v>
      </c>
      <c r="Q20" s="10" t="s">
        <v>244</v>
      </c>
    </row>
    <row r="21" spans="1:17" x14ac:dyDescent="0.2">
      <c r="A21" s="12" t="s">
        <v>188</v>
      </c>
      <c r="B21" s="18">
        <v>67.256637168141594</v>
      </c>
      <c r="C21" s="10" t="s">
        <v>260</v>
      </c>
      <c r="D21" s="18">
        <v>64.344707738976098</v>
      </c>
      <c r="E21" s="10" t="s">
        <v>159</v>
      </c>
      <c r="F21" s="18">
        <v>31.757781233989899</v>
      </c>
      <c r="G21" s="10" t="s">
        <v>159</v>
      </c>
      <c r="H21" s="18">
        <v>61.816435733659802</v>
      </c>
      <c r="I21" s="10" t="s">
        <v>159</v>
      </c>
      <c r="J21" s="18">
        <v>92.202211369952906</v>
      </c>
      <c r="K21" s="10" t="s">
        <v>159</v>
      </c>
      <c r="L21" s="18">
        <v>34.370557951192701</v>
      </c>
      <c r="M21" s="10" t="s">
        <v>159</v>
      </c>
      <c r="N21" s="18">
        <v>55.921496334164701</v>
      </c>
      <c r="O21" s="10" t="s">
        <v>261</v>
      </c>
      <c r="P21" s="18">
        <v>0</v>
      </c>
      <c r="Q21" s="10" t="s">
        <v>244</v>
      </c>
    </row>
    <row r="22" spans="1:17" x14ac:dyDescent="0.2">
      <c r="A22" s="12" t="s">
        <v>189</v>
      </c>
      <c r="B22" s="18">
        <v>61.439715437848903</v>
      </c>
      <c r="C22" s="10" t="s">
        <v>159</v>
      </c>
      <c r="D22" s="18">
        <v>63.497098341925103</v>
      </c>
      <c r="E22" s="10" t="s">
        <v>159</v>
      </c>
      <c r="F22" s="18">
        <v>30.919858254184099</v>
      </c>
      <c r="G22" s="10" t="s">
        <v>159</v>
      </c>
      <c r="H22" s="18">
        <v>61.407779195762402</v>
      </c>
      <c r="I22" s="10" t="s">
        <v>159</v>
      </c>
      <c r="J22" s="18">
        <v>92.802129144285203</v>
      </c>
      <c r="K22" s="10" t="s">
        <v>159</v>
      </c>
      <c r="L22" s="18">
        <v>35.116699878270701</v>
      </c>
      <c r="M22" s="10" t="s">
        <v>159</v>
      </c>
      <c r="N22" s="18">
        <v>55.514058636083199</v>
      </c>
      <c r="O22" s="10" t="s">
        <v>262</v>
      </c>
      <c r="P22" s="18">
        <v>0</v>
      </c>
      <c r="Q22" s="10" t="s">
        <v>244</v>
      </c>
    </row>
    <row r="23" spans="1:17" x14ac:dyDescent="0.2">
      <c r="A23" s="12" t="s">
        <v>190</v>
      </c>
      <c r="B23" s="18">
        <v>61.315530620423303</v>
      </c>
      <c r="C23" s="10" t="s">
        <v>159</v>
      </c>
      <c r="D23" s="18">
        <v>65.402591265165796</v>
      </c>
      <c r="E23" s="10" t="s">
        <v>159</v>
      </c>
      <c r="F23" s="18">
        <v>32.979877834998199</v>
      </c>
      <c r="G23" s="10" t="s">
        <v>159</v>
      </c>
      <c r="H23" s="18">
        <v>63.302075965844999</v>
      </c>
      <c r="I23" s="10" t="s">
        <v>159</v>
      </c>
      <c r="J23" s="18">
        <v>75.502420419539405</v>
      </c>
      <c r="K23" s="10" t="s">
        <v>159</v>
      </c>
      <c r="L23" s="18">
        <v>34.863832110147399</v>
      </c>
      <c r="M23" s="10" t="s">
        <v>159</v>
      </c>
      <c r="N23" s="18">
        <v>57.574418712521997</v>
      </c>
      <c r="O23" s="10" t="s">
        <v>159</v>
      </c>
      <c r="P23" s="18">
        <v>0</v>
      </c>
      <c r="Q23" s="10" t="s">
        <v>244</v>
      </c>
    </row>
    <row r="24" spans="1:17" x14ac:dyDescent="0.2">
      <c r="A24" s="12" t="s">
        <v>191</v>
      </c>
      <c r="B24" s="18">
        <v>66.467763646957195</v>
      </c>
      <c r="C24" s="10" t="s">
        <v>159</v>
      </c>
      <c r="D24" s="18">
        <v>65.166995954464198</v>
      </c>
      <c r="E24" s="10" t="s">
        <v>159</v>
      </c>
      <c r="F24" s="18">
        <v>34.712654704859403</v>
      </c>
      <c r="G24" s="10" t="s">
        <v>159</v>
      </c>
      <c r="H24" s="18">
        <v>65.668469736554698</v>
      </c>
      <c r="I24" s="10" t="s">
        <v>159</v>
      </c>
      <c r="J24" s="18">
        <v>75.232734641873094</v>
      </c>
      <c r="K24" s="10" t="s">
        <v>159</v>
      </c>
      <c r="L24" s="18">
        <v>35.3248067247441</v>
      </c>
      <c r="M24" s="10" t="s">
        <v>159</v>
      </c>
      <c r="N24" s="18">
        <v>59.565347842501602</v>
      </c>
      <c r="O24" s="10" t="s">
        <v>159</v>
      </c>
      <c r="P24" s="18">
        <v>0</v>
      </c>
      <c r="Q24" s="10" t="s">
        <v>244</v>
      </c>
    </row>
    <row r="25" spans="1:17" x14ac:dyDescent="0.2">
      <c r="A25" s="12" t="s">
        <v>193</v>
      </c>
      <c r="B25" s="18">
        <v>66.619400451359098</v>
      </c>
      <c r="C25" s="10" t="s">
        <v>159</v>
      </c>
      <c r="D25" s="18">
        <v>66.516859511219707</v>
      </c>
      <c r="E25" s="10" t="s">
        <v>159</v>
      </c>
      <c r="F25" s="18">
        <v>34.119076410296799</v>
      </c>
      <c r="G25" s="10" t="s">
        <v>159</v>
      </c>
      <c r="H25" s="18">
        <v>65.611044335986406</v>
      </c>
      <c r="I25" s="10" t="s">
        <v>159</v>
      </c>
      <c r="J25" s="18">
        <v>74.530796601935407</v>
      </c>
      <c r="K25" s="10" t="s">
        <v>159</v>
      </c>
      <c r="L25" s="18">
        <v>34.745962894235497</v>
      </c>
      <c r="M25" s="10" t="s">
        <v>159</v>
      </c>
      <c r="N25" s="18">
        <v>58.547096769587597</v>
      </c>
      <c r="O25" s="10" t="s">
        <v>159</v>
      </c>
      <c r="P25" s="18">
        <v>0</v>
      </c>
      <c r="Q25" s="10" t="s">
        <v>244</v>
      </c>
    </row>
    <row r="26" spans="1:17" x14ac:dyDescent="0.2">
      <c r="A26" s="12" t="s">
        <v>194</v>
      </c>
      <c r="B26" s="18">
        <v>67.247898314629296</v>
      </c>
      <c r="C26" s="10" t="s">
        <v>159</v>
      </c>
      <c r="D26" s="18">
        <v>67.933332090235993</v>
      </c>
      <c r="E26" s="10" t="s">
        <v>159</v>
      </c>
      <c r="F26" s="18">
        <v>37.7849970067439</v>
      </c>
      <c r="G26" s="10" t="s">
        <v>159</v>
      </c>
      <c r="H26" s="18">
        <v>66.766768666342401</v>
      </c>
      <c r="I26" s="10" t="s">
        <v>159</v>
      </c>
      <c r="J26" s="18">
        <v>74.029861592469203</v>
      </c>
      <c r="K26" s="10" t="s">
        <v>159</v>
      </c>
      <c r="L26" s="18">
        <v>35.931813491324398</v>
      </c>
      <c r="M26" s="10" t="s">
        <v>159</v>
      </c>
      <c r="N26" s="18">
        <v>59.7187709890229</v>
      </c>
      <c r="O26" s="10" t="s">
        <v>159</v>
      </c>
      <c r="P26" s="18">
        <v>0</v>
      </c>
      <c r="Q26" s="10" t="s">
        <v>244</v>
      </c>
    </row>
    <row r="27" spans="1:17" x14ac:dyDescent="0.2">
      <c r="A27" s="12" t="s">
        <v>196</v>
      </c>
      <c r="B27" s="18">
        <v>66.451916390559205</v>
      </c>
      <c r="C27" s="10" t="s">
        <v>159</v>
      </c>
      <c r="D27" s="18">
        <v>68.448600970364694</v>
      </c>
      <c r="E27" s="10" t="s">
        <v>159</v>
      </c>
      <c r="F27" s="18">
        <v>41.255472286117097</v>
      </c>
      <c r="G27" s="10" t="s">
        <v>159</v>
      </c>
      <c r="H27" s="18">
        <v>67.529903399303393</v>
      </c>
      <c r="I27" s="10" t="s">
        <v>159</v>
      </c>
      <c r="J27" s="18">
        <v>68.033032803974507</v>
      </c>
      <c r="K27" s="10" t="s">
        <v>159</v>
      </c>
      <c r="L27" s="18">
        <v>35.634368201418802</v>
      </c>
      <c r="M27" s="10" t="s">
        <v>159</v>
      </c>
      <c r="N27" s="18">
        <v>60.041046164382401</v>
      </c>
      <c r="O27" s="10" t="s">
        <v>159</v>
      </c>
      <c r="P27" s="18">
        <v>0</v>
      </c>
      <c r="Q27" s="10" t="s">
        <v>244</v>
      </c>
    </row>
    <row r="28" spans="1:17" x14ac:dyDescent="0.2">
      <c r="A28" s="12" t="s">
        <v>197</v>
      </c>
      <c r="B28" s="18">
        <v>62.660836251765602</v>
      </c>
      <c r="C28" s="10" t="s">
        <v>159</v>
      </c>
      <c r="D28" s="18">
        <v>66.8582698306856</v>
      </c>
      <c r="E28" s="10" t="s">
        <v>159</v>
      </c>
      <c r="F28" s="18">
        <v>42.382930121482701</v>
      </c>
      <c r="G28" s="10" t="s">
        <v>159</v>
      </c>
      <c r="H28" s="18">
        <v>64.935939322749803</v>
      </c>
      <c r="I28" s="10" t="s">
        <v>159</v>
      </c>
      <c r="J28" s="18">
        <v>65.638225689139205</v>
      </c>
      <c r="K28" s="10" t="s">
        <v>159</v>
      </c>
      <c r="L28" s="18">
        <v>32.374019765342197</v>
      </c>
      <c r="M28" s="10" t="s">
        <v>159</v>
      </c>
      <c r="N28" s="18">
        <v>56.215314640344097</v>
      </c>
      <c r="O28" s="10" t="s">
        <v>159</v>
      </c>
      <c r="P28" s="18">
        <v>0</v>
      </c>
      <c r="Q28" s="10" t="s">
        <v>244</v>
      </c>
    </row>
    <row r="29" spans="1:17" x14ac:dyDescent="0.2">
      <c r="A29" s="12" t="s">
        <v>198</v>
      </c>
      <c r="B29" s="18">
        <v>44.004813391285602</v>
      </c>
      <c r="C29" s="10" t="s">
        <v>263</v>
      </c>
      <c r="D29" s="18">
        <v>63.018849780100098</v>
      </c>
      <c r="E29" s="10" t="s">
        <v>159</v>
      </c>
      <c r="F29" s="18">
        <v>43.7430933709675</v>
      </c>
      <c r="G29" s="10" t="s">
        <v>159</v>
      </c>
      <c r="H29" s="18">
        <v>53.260564509574898</v>
      </c>
      <c r="I29" s="10" t="s">
        <v>159</v>
      </c>
      <c r="J29" s="18">
        <v>59.1307428841384</v>
      </c>
      <c r="K29" s="10" t="s">
        <v>159</v>
      </c>
      <c r="L29" s="18">
        <v>26.7821827287469</v>
      </c>
      <c r="M29" s="10" t="s">
        <v>159</v>
      </c>
      <c r="N29" s="18">
        <v>50.773416277502797</v>
      </c>
      <c r="O29" s="10" t="s">
        <v>159</v>
      </c>
      <c r="P29" s="18">
        <v>0</v>
      </c>
      <c r="Q29" s="10" t="s">
        <v>244</v>
      </c>
    </row>
    <row r="30" spans="1:17" x14ac:dyDescent="0.2">
      <c r="A30" s="12" t="s">
        <v>199</v>
      </c>
      <c r="B30" s="18">
        <v>45.048559593489699</v>
      </c>
      <c r="C30" s="10" t="s">
        <v>159</v>
      </c>
      <c r="D30" s="18">
        <v>66.865136273498905</v>
      </c>
      <c r="E30" s="10" t="s">
        <v>159</v>
      </c>
      <c r="F30" s="18">
        <v>55.979463753322499</v>
      </c>
      <c r="G30" s="10" t="s">
        <v>159</v>
      </c>
      <c r="H30" s="18">
        <v>61.070977169531801</v>
      </c>
      <c r="I30" s="10" t="s">
        <v>159</v>
      </c>
      <c r="J30" s="18">
        <v>64.025054570813197</v>
      </c>
      <c r="K30" s="10" t="s">
        <v>159</v>
      </c>
      <c r="L30" s="18">
        <v>26.408068481640999</v>
      </c>
      <c r="M30" s="10" t="s">
        <v>159</v>
      </c>
      <c r="N30" s="18">
        <v>44.697200558965001</v>
      </c>
      <c r="O30" s="10" t="s">
        <v>159</v>
      </c>
      <c r="P30" s="18">
        <v>0</v>
      </c>
      <c r="Q30" s="10" t="s">
        <v>244</v>
      </c>
    </row>
    <row r="31" spans="1:17" x14ac:dyDescent="0.2">
      <c r="A31" s="12" t="s">
        <v>200</v>
      </c>
      <c r="B31" s="18">
        <v>39.077979111091601</v>
      </c>
      <c r="C31" s="10" t="s">
        <v>159</v>
      </c>
      <c r="D31" s="18">
        <v>63.492472335518102</v>
      </c>
      <c r="E31" s="10" t="s">
        <v>159</v>
      </c>
      <c r="F31" s="18">
        <v>50.041296611638501</v>
      </c>
      <c r="G31" s="10" t="s">
        <v>159</v>
      </c>
      <c r="H31" s="18">
        <v>58.997561154454601</v>
      </c>
      <c r="I31" s="10" t="s">
        <v>159</v>
      </c>
      <c r="J31" s="18">
        <v>67.173923402335205</v>
      </c>
      <c r="K31" s="10" t="s">
        <v>159</v>
      </c>
      <c r="L31" s="18">
        <v>25.385095928886798</v>
      </c>
      <c r="M31" s="10" t="s">
        <v>159</v>
      </c>
      <c r="N31" s="18">
        <v>45.8128329643461</v>
      </c>
      <c r="O31" s="10" t="s">
        <v>159</v>
      </c>
      <c r="P31" s="18">
        <v>0</v>
      </c>
      <c r="Q31" s="10" t="s">
        <v>244</v>
      </c>
    </row>
    <row r="32" spans="1:17" x14ac:dyDescent="0.2">
      <c r="A32" s="15" t="s">
        <v>201</v>
      </c>
      <c r="B32" s="19">
        <v>43.761887926838597</v>
      </c>
      <c r="C32" s="14" t="s">
        <v>159</v>
      </c>
      <c r="D32" s="19">
        <v>66.311184820101701</v>
      </c>
      <c r="E32" s="14" t="s">
        <v>159</v>
      </c>
      <c r="F32" s="19">
        <v>51.1287034145804</v>
      </c>
      <c r="G32" s="14" t="s">
        <v>159</v>
      </c>
      <c r="H32" s="19">
        <v>59.861290685200601</v>
      </c>
      <c r="I32" s="14" t="s">
        <v>159</v>
      </c>
      <c r="J32" s="19">
        <v>65.302205902224898</v>
      </c>
      <c r="K32" s="14" t="s">
        <v>159</v>
      </c>
      <c r="L32" s="19">
        <v>26.217583406552599</v>
      </c>
      <c r="M32" s="14" t="s">
        <v>159</v>
      </c>
      <c r="N32" s="19">
        <v>54.3963076437404</v>
      </c>
      <c r="O32" s="14" t="s">
        <v>159</v>
      </c>
      <c r="P32" s="19">
        <v>0</v>
      </c>
      <c r="Q32" s="14" t="s">
        <v>244</v>
      </c>
    </row>
    <row r="34" spans="1:2" x14ac:dyDescent="0.2">
      <c r="A34" s="16" t="s">
        <v>202</v>
      </c>
      <c r="B34" s="16" t="s">
        <v>231</v>
      </c>
    </row>
    <row r="36" spans="1:2" x14ac:dyDescent="0.2">
      <c r="B36" s="16" t="s">
        <v>264</v>
      </c>
    </row>
    <row r="37" spans="1:2" x14ac:dyDescent="0.2">
      <c r="B37" s="16" t="s">
        <v>265</v>
      </c>
    </row>
    <row r="38" spans="1:2" x14ac:dyDescent="0.2">
      <c r="B38" s="16" t="s">
        <v>266</v>
      </c>
    </row>
    <row r="39" spans="1:2" x14ac:dyDescent="0.2">
      <c r="B39" s="16" t="s">
        <v>267</v>
      </c>
    </row>
    <row r="40" spans="1:2" x14ac:dyDescent="0.2">
      <c r="B40" s="16" t="s">
        <v>268</v>
      </c>
    </row>
    <row r="41" spans="1:2" x14ac:dyDescent="0.2">
      <c r="B41" s="16" t="s">
        <v>269</v>
      </c>
    </row>
    <row r="42" spans="1:2" x14ac:dyDescent="0.2">
      <c r="B42" s="16" t="s">
        <v>270</v>
      </c>
    </row>
    <row r="43" spans="1:2" x14ac:dyDescent="0.2">
      <c r="B43" s="16" t="s">
        <v>271</v>
      </c>
    </row>
    <row r="44" spans="1:2" x14ac:dyDescent="0.2">
      <c r="B44" s="16" t="s">
        <v>272</v>
      </c>
    </row>
    <row r="45" spans="1:2" x14ac:dyDescent="0.2">
      <c r="B45" s="16" t="s">
        <v>273</v>
      </c>
    </row>
    <row r="46" spans="1:2" x14ac:dyDescent="0.2">
      <c r="B46" s="16" t="s">
        <v>274</v>
      </c>
    </row>
    <row r="47" spans="1:2" x14ac:dyDescent="0.2">
      <c r="B47" s="16" t="s">
        <v>275</v>
      </c>
    </row>
    <row r="48" spans="1:2" x14ac:dyDescent="0.2">
      <c r="B48" s="16" t="s">
        <v>276</v>
      </c>
    </row>
    <row r="50" spans="1:2" x14ac:dyDescent="0.2">
      <c r="B50" s="16" t="s">
        <v>208</v>
      </c>
    </row>
    <row r="51" spans="1:2" x14ac:dyDescent="0.2">
      <c r="B51" s="16" t="s">
        <v>247</v>
      </c>
    </row>
    <row r="52" spans="1:2" x14ac:dyDescent="0.2">
      <c r="B52" s="16" t="s">
        <v>209</v>
      </c>
    </row>
    <row r="55" spans="1:2" x14ac:dyDescent="0.2">
      <c r="A55" s="17" t="str">
        <f>HYPERLINK("#'GAMING_MACHINES 14'!A2", "&lt;&lt;&lt; Previous table")</f>
        <v>&lt;&lt;&lt; Previous table</v>
      </c>
    </row>
    <row r="56" spans="1:2" x14ac:dyDescent="0.2">
      <c r="A56" s="17" t="str">
        <f>HYPERLINK("#'INTERACTIVE_GAMING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HYPERLINK("#'INDEX'!B36", "Link to index")</f>
        <v>Link to index</v>
      </c>
    </row>
    <row r="2" spans="1:19" ht="15.75" customHeight="1" x14ac:dyDescent="0.2">
      <c r="A2" s="25" t="s">
        <v>281</v>
      </c>
      <c r="B2" s="24"/>
      <c r="C2" s="24"/>
      <c r="D2" s="24"/>
      <c r="E2" s="24"/>
      <c r="F2" s="24"/>
      <c r="G2" s="24"/>
      <c r="H2" s="24"/>
      <c r="I2" s="24"/>
      <c r="J2" s="24"/>
      <c r="K2" s="24"/>
      <c r="L2" s="24"/>
      <c r="M2" s="24"/>
      <c r="N2" s="24"/>
      <c r="O2" s="24"/>
      <c r="P2" s="24"/>
      <c r="Q2" s="24"/>
      <c r="R2" s="24"/>
      <c r="S2" s="24"/>
    </row>
    <row r="3" spans="1:19" ht="15.75" customHeight="1" x14ac:dyDescent="0.2">
      <c r="A3" s="25" t="s">
        <v>54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2.589</v>
      </c>
      <c r="G8" s="10" t="s">
        <v>159</v>
      </c>
      <c r="H8" s="9">
        <v>0</v>
      </c>
      <c r="I8" s="10" t="s">
        <v>159</v>
      </c>
      <c r="J8" s="9">
        <v>0</v>
      </c>
      <c r="K8" s="10" t="s">
        <v>244</v>
      </c>
      <c r="L8" s="9">
        <v>0</v>
      </c>
      <c r="M8" s="10" t="s">
        <v>159</v>
      </c>
      <c r="N8" s="9">
        <v>0</v>
      </c>
      <c r="O8" s="10" t="s">
        <v>244</v>
      </c>
      <c r="P8" s="9">
        <v>0</v>
      </c>
      <c r="Q8" s="10" t="s">
        <v>244</v>
      </c>
      <c r="R8" s="9">
        <v>2.589</v>
      </c>
      <c r="S8" s="10" t="s">
        <v>159</v>
      </c>
    </row>
    <row r="9" spans="1:19" x14ac:dyDescent="0.2">
      <c r="A9" s="12" t="s">
        <v>172</v>
      </c>
      <c r="B9" s="9">
        <v>0</v>
      </c>
      <c r="C9" s="10" t="s">
        <v>244</v>
      </c>
      <c r="D9" s="9">
        <v>0</v>
      </c>
      <c r="E9" s="10" t="s">
        <v>244</v>
      </c>
      <c r="F9" s="9">
        <v>105.65900000000001</v>
      </c>
      <c r="G9" s="10" t="s">
        <v>159</v>
      </c>
      <c r="H9" s="9">
        <v>3.9E-2</v>
      </c>
      <c r="I9" s="10" t="s">
        <v>159</v>
      </c>
      <c r="J9" s="9">
        <v>0</v>
      </c>
      <c r="K9" s="10" t="s">
        <v>244</v>
      </c>
      <c r="L9" s="9">
        <v>0</v>
      </c>
      <c r="M9" s="10" t="s">
        <v>159</v>
      </c>
      <c r="N9" s="9">
        <v>0</v>
      </c>
      <c r="O9" s="10" t="s">
        <v>244</v>
      </c>
      <c r="P9" s="9">
        <v>0</v>
      </c>
      <c r="Q9" s="10" t="s">
        <v>244</v>
      </c>
      <c r="R9" s="9">
        <v>105.69799999999999</v>
      </c>
      <c r="S9" s="10" t="s">
        <v>159</v>
      </c>
    </row>
    <row r="10" spans="1:19" x14ac:dyDescent="0.2">
      <c r="A10" s="12" t="s">
        <v>173</v>
      </c>
      <c r="B10" s="9">
        <v>0</v>
      </c>
      <c r="C10" s="10" t="s">
        <v>244</v>
      </c>
      <c r="D10" s="9">
        <v>0</v>
      </c>
      <c r="E10" s="10" t="s">
        <v>244</v>
      </c>
      <c r="F10" s="9">
        <v>263.05599999999998</v>
      </c>
      <c r="G10" s="10" t="s">
        <v>159</v>
      </c>
      <c r="H10" s="9">
        <v>13</v>
      </c>
      <c r="I10" s="10" t="s">
        <v>159</v>
      </c>
      <c r="J10" s="9">
        <v>0</v>
      </c>
      <c r="K10" s="10" t="s">
        <v>244</v>
      </c>
      <c r="L10" s="9">
        <v>8.0000000000000002E-3</v>
      </c>
      <c r="M10" s="10" t="s">
        <v>177</v>
      </c>
      <c r="N10" s="9">
        <v>0</v>
      </c>
      <c r="O10" s="10" t="s">
        <v>244</v>
      </c>
      <c r="P10" s="9">
        <v>0</v>
      </c>
      <c r="Q10" s="10" t="s">
        <v>244</v>
      </c>
      <c r="R10" s="9">
        <v>276.06400000000002</v>
      </c>
      <c r="S10" s="10" t="s">
        <v>159</v>
      </c>
    </row>
    <row r="11" spans="1:19" x14ac:dyDescent="0.2">
      <c r="A11" s="12" t="s">
        <v>174</v>
      </c>
      <c r="B11" s="9">
        <v>0</v>
      </c>
      <c r="C11" s="10" t="s">
        <v>244</v>
      </c>
      <c r="D11" s="9">
        <v>0</v>
      </c>
      <c r="E11" s="10" t="s">
        <v>244</v>
      </c>
      <c r="F11" s="9">
        <v>318.58999999999997</v>
      </c>
      <c r="G11" s="10" t="s">
        <v>159</v>
      </c>
      <c r="H11" s="9">
        <v>0</v>
      </c>
      <c r="I11" s="10" t="s">
        <v>282</v>
      </c>
      <c r="J11" s="9">
        <v>0</v>
      </c>
      <c r="K11" s="10" t="s">
        <v>244</v>
      </c>
      <c r="L11" s="9">
        <v>2.4529999999999998</v>
      </c>
      <c r="M11" s="10" t="s">
        <v>177</v>
      </c>
      <c r="N11" s="9">
        <v>0</v>
      </c>
      <c r="O11" s="10" t="s">
        <v>244</v>
      </c>
      <c r="P11" s="9">
        <v>0</v>
      </c>
      <c r="Q11" s="10" t="s">
        <v>244</v>
      </c>
      <c r="R11" s="9">
        <v>321.04300000000001</v>
      </c>
      <c r="S11" s="10" t="s">
        <v>159</v>
      </c>
    </row>
    <row r="12" spans="1:19" x14ac:dyDescent="0.2">
      <c r="A12" s="12" t="s">
        <v>175</v>
      </c>
      <c r="B12" s="9">
        <v>0</v>
      </c>
      <c r="C12" s="10" t="s">
        <v>244</v>
      </c>
      <c r="D12" s="9">
        <v>0</v>
      </c>
      <c r="E12" s="10" t="s">
        <v>244</v>
      </c>
      <c r="F12" s="9">
        <v>460.411</v>
      </c>
      <c r="G12" s="10" t="s">
        <v>159</v>
      </c>
      <c r="H12" s="9">
        <v>0</v>
      </c>
      <c r="I12" s="10" t="s">
        <v>159</v>
      </c>
      <c r="J12" s="9">
        <v>0</v>
      </c>
      <c r="K12" s="10" t="s">
        <v>244</v>
      </c>
      <c r="L12" s="9">
        <v>1.4910000000000001</v>
      </c>
      <c r="M12" s="10" t="s">
        <v>177</v>
      </c>
      <c r="N12" s="9">
        <v>0</v>
      </c>
      <c r="O12" s="10" t="s">
        <v>244</v>
      </c>
      <c r="P12" s="9">
        <v>0</v>
      </c>
      <c r="Q12" s="10" t="s">
        <v>244</v>
      </c>
      <c r="R12" s="9">
        <v>461.90199999999999</v>
      </c>
      <c r="S12" s="10" t="s">
        <v>159</v>
      </c>
    </row>
    <row r="13" spans="1:19" x14ac:dyDescent="0.2">
      <c r="A13" s="12" t="s">
        <v>179</v>
      </c>
      <c r="B13" s="9">
        <v>0</v>
      </c>
      <c r="C13" s="10" t="s">
        <v>244</v>
      </c>
      <c r="D13" s="9">
        <v>0</v>
      </c>
      <c r="E13" s="10" t="s">
        <v>244</v>
      </c>
      <c r="F13" s="9">
        <v>361.59500000000003</v>
      </c>
      <c r="G13" s="10" t="s">
        <v>159</v>
      </c>
      <c r="H13" s="9">
        <v>0</v>
      </c>
      <c r="I13" s="10" t="s">
        <v>159</v>
      </c>
      <c r="J13" s="9">
        <v>0</v>
      </c>
      <c r="K13" s="10" t="s">
        <v>244</v>
      </c>
      <c r="L13" s="9">
        <v>0</v>
      </c>
      <c r="M13" s="10" t="s">
        <v>244</v>
      </c>
      <c r="N13" s="9">
        <v>0</v>
      </c>
      <c r="O13" s="10" t="s">
        <v>244</v>
      </c>
      <c r="P13" s="9">
        <v>0</v>
      </c>
      <c r="Q13" s="10" t="s">
        <v>244</v>
      </c>
      <c r="R13" s="9">
        <v>361.59500000000003</v>
      </c>
      <c r="S13" s="10" t="s">
        <v>159</v>
      </c>
    </row>
    <row r="14" spans="1:19" x14ac:dyDescent="0.2">
      <c r="A14" s="12" t="s">
        <v>180</v>
      </c>
      <c r="B14" s="9">
        <v>0</v>
      </c>
      <c r="C14" s="10" t="s">
        <v>244</v>
      </c>
      <c r="D14" s="9">
        <v>0</v>
      </c>
      <c r="E14" s="10" t="s">
        <v>244</v>
      </c>
      <c r="F14" s="9">
        <v>316.60000000000002</v>
      </c>
      <c r="G14" s="10" t="s">
        <v>159</v>
      </c>
      <c r="H14" s="9">
        <v>0</v>
      </c>
      <c r="I14" s="10" t="s">
        <v>159</v>
      </c>
      <c r="J14" s="9">
        <v>0</v>
      </c>
      <c r="K14" s="10" t="s">
        <v>244</v>
      </c>
      <c r="L14" s="9">
        <v>0</v>
      </c>
      <c r="M14" s="10" t="s">
        <v>244</v>
      </c>
      <c r="N14" s="9">
        <v>0</v>
      </c>
      <c r="O14" s="10" t="s">
        <v>244</v>
      </c>
      <c r="P14" s="9">
        <v>0</v>
      </c>
      <c r="Q14" s="10" t="s">
        <v>244</v>
      </c>
      <c r="R14" s="9">
        <v>316.60000000000002</v>
      </c>
      <c r="S14" s="10" t="s">
        <v>159</v>
      </c>
    </row>
    <row r="15" spans="1:19" x14ac:dyDescent="0.2">
      <c r="A15" s="12" t="s">
        <v>181</v>
      </c>
      <c r="B15" s="9">
        <v>0</v>
      </c>
      <c r="C15" s="10" t="s">
        <v>244</v>
      </c>
      <c r="D15" s="9">
        <v>0</v>
      </c>
      <c r="E15" s="10" t="s">
        <v>244</v>
      </c>
      <c r="F15" s="9">
        <v>360.90197999999998</v>
      </c>
      <c r="G15" s="10" t="s">
        <v>159</v>
      </c>
      <c r="H15" s="9">
        <v>0</v>
      </c>
      <c r="I15" s="10" t="s">
        <v>159</v>
      </c>
      <c r="J15" s="9">
        <v>0</v>
      </c>
      <c r="K15" s="10" t="s">
        <v>244</v>
      </c>
      <c r="L15" s="9">
        <v>0</v>
      </c>
      <c r="M15" s="10" t="s">
        <v>244</v>
      </c>
      <c r="N15" s="9">
        <v>0</v>
      </c>
      <c r="O15" s="10" t="s">
        <v>244</v>
      </c>
      <c r="P15" s="9">
        <v>0</v>
      </c>
      <c r="Q15" s="10" t="s">
        <v>244</v>
      </c>
      <c r="R15" s="9">
        <v>360.90197999999998</v>
      </c>
      <c r="S15" s="10" t="s">
        <v>159</v>
      </c>
    </row>
    <row r="16" spans="1:19" x14ac:dyDescent="0.2">
      <c r="A16" s="12" t="s">
        <v>182</v>
      </c>
      <c r="B16" s="9">
        <v>0</v>
      </c>
      <c r="C16" s="10" t="s">
        <v>244</v>
      </c>
      <c r="D16" s="9">
        <v>0</v>
      </c>
      <c r="E16" s="10" t="s">
        <v>244</v>
      </c>
      <c r="F16" s="9">
        <v>161.04599999999999</v>
      </c>
      <c r="G16" s="10" t="s">
        <v>159</v>
      </c>
      <c r="H16" s="9">
        <v>0</v>
      </c>
      <c r="I16" s="10" t="s">
        <v>159</v>
      </c>
      <c r="J16" s="9">
        <v>0</v>
      </c>
      <c r="K16" s="10" t="s">
        <v>244</v>
      </c>
      <c r="L16" s="9">
        <v>0</v>
      </c>
      <c r="M16" s="10" t="s">
        <v>244</v>
      </c>
      <c r="N16" s="9">
        <v>0</v>
      </c>
      <c r="O16" s="10" t="s">
        <v>244</v>
      </c>
      <c r="P16" s="9">
        <v>0</v>
      </c>
      <c r="Q16" s="10" t="s">
        <v>244</v>
      </c>
      <c r="R16" s="9">
        <v>161.04599999999999</v>
      </c>
      <c r="S16" s="10" t="s">
        <v>159</v>
      </c>
    </row>
    <row r="17" spans="1:19" x14ac:dyDescent="0.2">
      <c r="A17" s="12" t="s">
        <v>183</v>
      </c>
      <c r="B17" s="9">
        <v>0</v>
      </c>
      <c r="C17" s="10" t="s">
        <v>244</v>
      </c>
      <c r="D17" s="9">
        <v>0</v>
      </c>
      <c r="E17" s="10" t="s">
        <v>244</v>
      </c>
      <c r="F17" s="9">
        <v>88.385805860000005</v>
      </c>
      <c r="G17" s="10" t="s">
        <v>159</v>
      </c>
      <c r="H17" s="9">
        <v>0</v>
      </c>
      <c r="I17" s="10" t="s">
        <v>159</v>
      </c>
      <c r="J17" s="9">
        <v>0</v>
      </c>
      <c r="K17" s="10" t="s">
        <v>244</v>
      </c>
      <c r="L17" s="9">
        <v>0</v>
      </c>
      <c r="M17" s="10" t="s">
        <v>244</v>
      </c>
      <c r="N17" s="9">
        <v>0</v>
      </c>
      <c r="O17" s="10" t="s">
        <v>244</v>
      </c>
      <c r="P17" s="9">
        <v>0</v>
      </c>
      <c r="Q17" s="10" t="s">
        <v>244</v>
      </c>
      <c r="R17" s="9">
        <v>88.385805860000005</v>
      </c>
      <c r="S17" s="10" t="s">
        <v>159</v>
      </c>
    </row>
    <row r="18" spans="1:19" x14ac:dyDescent="0.2">
      <c r="A18" s="12" t="s">
        <v>185</v>
      </c>
      <c r="B18" s="9">
        <v>0</v>
      </c>
      <c r="C18" s="10" t="s">
        <v>244</v>
      </c>
      <c r="D18" s="9">
        <v>0</v>
      </c>
      <c r="E18" s="10" t="s">
        <v>244</v>
      </c>
      <c r="F18" s="9">
        <v>19.994</v>
      </c>
      <c r="G18" s="10" t="s">
        <v>159</v>
      </c>
      <c r="H18" s="9">
        <v>0</v>
      </c>
      <c r="I18" s="10" t="s">
        <v>159</v>
      </c>
      <c r="J18" s="9">
        <v>0</v>
      </c>
      <c r="K18" s="10" t="s">
        <v>244</v>
      </c>
      <c r="L18" s="9">
        <v>0</v>
      </c>
      <c r="M18" s="10" t="s">
        <v>244</v>
      </c>
      <c r="N18" s="9">
        <v>0</v>
      </c>
      <c r="O18" s="10" t="s">
        <v>244</v>
      </c>
      <c r="P18" s="9">
        <v>0</v>
      </c>
      <c r="Q18" s="10" t="s">
        <v>244</v>
      </c>
      <c r="R18" s="9">
        <v>19.994</v>
      </c>
      <c r="S18" s="10" t="s">
        <v>159</v>
      </c>
    </row>
    <row r="19" spans="1:19" x14ac:dyDescent="0.2">
      <c r="A19" s="12" t="s">
        <v>186</v>
      </c>
      <c r="B19" s="9">
        <v>0</v>
      </c>
      <c r="C19" s="10" t="s">
        <v>244</v>
      </c>
      <c r="D19" s="9">
        <v>0</v>
      </c>
      <c r="E19" s="10" t="s">
        <v>244</v>
      </c>
      <c r="F19" s="9">
        <v>0</v>
      </c>
      <c r="G19" s="10" t="s">
        <v>159</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159</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159</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159</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159</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159</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8.9999999999999993E-3</v>
      </c>
      <c r="G25" s="10" t="s">
        <v>159</v>
      </c>
      <c r="H25" s="9">
        <v>0</v>
      </c>
      <c r="I25" s="10" t="s">
        <v>159</v>
      </c>
      <c r="J25" s="9">
        <v>0</v>
      </c>
      <c r="K25" s="10" t="s">
        <v>244</v>
      </c>
      <c r="L25" s="9">
        <v>0</v>
      </c>
      <c r="M25" s="10" t="s">
        <v>244</v>
      </c>
      <c r="N25" s="9">
        <v>0</v>
      </c>
      <c r="O25" s="10" t="s">
        <v>244</v>
      </c>
      <c r="P25" s="9">
        <v>0</v>
      </c>
      <c r="Q25" s="10" t="s">
        <v>244</v>
      </c>
      <c r="R25" s="9">
        <v>8.9999999999999993E-3</v>
      </c>
      <c r="S25" s="10" t="s">
        <v>159</v>
      </c>
    </row>
    <row r="26" spans="1:19" x14ac:dyDescent="0.2">
      <c r="A26" s="12" t="s">
        <v>194</v>
      </c>
      <c r="B26" s="9">
        <v>0</v>
      </c>
      <c r="C26" s="10" t="s">
        <v>244</v>
      </c>
      <c r="D26" s="9">
        <v>0</v>
      </c>
      <c r="E26" s="10" t="s">
        <v>244</v>
      </c>
      <c r="F26" s="9">
        <v>4.9480000000000001E-3</v>
      </c>
      <c r="G26" s="10" t="s">
        <v>159</v>
      </c>
      <c r="H26" s="9">
        <v>0</v>
      </c>
      <c r="I26" s="10" t="s">
        <v>159</v>
      </c>
      <c r="J26" s="9">
        <v>0</v>
      </c>
      <c r="K26" s="10" t="s">
        <v>244</v>
      </c>
      <c r="L26" s="9">
        <v>0</v>
      </c>
      <c r="M26" s="10" t="s">
        <v>244</v>
      </c>
      <c r="N26" s="9">
        <v>0</v>
      </c>
      <c r="O26" s="10" t="s">
        <v>244</v>
      </c>
      <c r="P26" s="9">
        <v>0</v>
      </c>
      <c r="Q26" s="10" t="s">
        <v>244</v>
      </c>
      <c r="R26" s="9">
        <v>4.9480000000000001E-3</v>
      </c>
      <c r="S26" s="10" t="s">
        <v>159</v>
      </c>
    </row>
    <row r="27" spans="1:19" x14ac:dyDescent="0.2">
      <c r="A27" s="12" t="s">
        <v>196</v>
      </c>
      <c r="B27" s="9">
        <v>0</v>
      </c>
      <c r="C27" s="10" t="s">
        <v>244</v>
      </c>
      <c r="D27" s="9">
        <v>0</v>
      </c>
      <c r="E27" s="10" t="s">
        <v>244</v>
      </c>
      <c r="F27" s="9">
        <v>1E-3</v>
      </c>
      <c r="G27" s="10" t="s">
        <v>159</v>
      </c>
      <c r="H27" s="9">
        <v>0</v>
      </c>
      <c r="I27" s="10" t="s">
        <v>159</v>
      </c>
      <c r="J27" s="9">
        <v>0</v>
      </c>
      <c r="K27" s="10" t="s">
        <v>244</v>
      </c>
      <c r="L27" s="9">
        <v>0</v>
      </c>
      <c r="M27" s="10" t="s">
        <v>244</v>
      </c>
      <c r="N27" s="9">
        <v>0</v>
      </c>
      <c r="O27" s="10" t="s">
        <v>244</v>
      </c>
      <c r="P27" s="9">
        <v>0</v>
      </c>
      <c r="Q27" s="10" t="s">
        <v>244</v>
      </c>
      <c r="R27" s="9">
        <v>1E-3</v>
      </c>
      <c r="S27" s="10" t="s">
        <v>159</v>
      </c>
    </row>
    <row r="28" spans="1:19" x14ac:dyDescent="0.2">
      <c r="A28" s="12" t="s">
        <v>197</v>
      </c>
      <c r="B28" s="9">
        <v>0</v>
      </c>
      <c r="C28" s="10" t="s">
        <v>244</v>
      </c>
      <c r="D28" s="9">
        <v>0</v>
      </c>
      <c r="E28" s="10" t="s">
        <v>244</v>
      </c>
      <c r="F28" s="9">
        <v>0.86099999999999999</v>
      </c>
      <c r="G28" s="10" t="s">
        <v>195</v>
      </c>
      <c r="H28" s="9">
        <v>0</v>
      </c>
      <c r="I28" s="10" t="s">
        <v>159</v>
      </c>
      <c r="J28" s="9">
        <v>0</v>
      </c>
      <c r="K28" s="10" t="s">
        <v>244</v>
      </c>
      <c r="L28" s="9">
        <v>0</v>
      </c>
      <c r="M28" s="10" t="s">
        <v>244</v>
      </c>
      <c r="N28" s="9">
        <v>0</v>
      </c>
      <c r="O28" s="10" t="s">
        <v>244</v>
      </c>
      <c r="P28" s="9">
        <v>0</v>
      </c>
      <c r="Q28" s="10" t="s">
        <v>244</v>
      </c>
      <c r="R28" s="9">
        <v>0.86099999999999999</v>
      </c>
      <c r="S28" s="10" t="s">
        <v>159</v>
      </c>
    </row>
    <row r="29" spans="1:19" x14ac:dyDescent="0.2">
      <c r="A29" s="12" t="s">
        <v>198</v>
      </c>
      <c r="B29" s="9">
        <v>0</v>
      </c>
      <c r="C29" s="10" t="s">
        <v>244</v>
      </c>
      <c r="D29" s="9">
        <v>0</v>
      </c>
      <c r="E29" s="10" t="s">
        <v>244</v>
      </c>
      <c r="F29" s="9">
        <v>4.4960000000000004</v>
      </c>
      <c r="G29" s="10" t="s">
        <v>159</v>
      </c>
      <c r="H29" s="9">
        <v>0</v>
      </c>
      <c r="I29" s="10" t="s">
        <v>159</v>
      </c>
      <c r="J29" s="9">
        <v>0</v>
      </c>
      <c r="K29" s="10" t="s">
        <v>244</v>
      </c>
      <c r="L29" s="9">
        <v>0</v>
      </c>
      <c r="M29" s="10" t="s">
        <v>244</v>
      </c>
      <c r="N29" s="9">
        <v>0</v>
      </c>
      <c r="O29" s="10" t="s">
        <v>244</v>
      </c>
      <c r="P29" s="9">
        <v>0</v>
      </c>
      <c r="Q29" s="10" t="s">
        <v>244</v>
      </c>
      <c r="R29" s="9">
        <v>4.4960000000000004</v>
      </c>
      <c r="S29" s="10" t="s">
        <v>159</v>
      </c>
    </row>
    <row r="30" spans="1:19" x14ac:dyDescent="0.2">
      <c r="A30" s="12" t="s">
        <v>199</v>
      </c>
      <c r="B30" s="9">
        <v>0</v>
      </c>
      <c r="C30" s="10" t="s">
        <v>244</v>
      </c>
      <c r="D30" s="9">
        <v>0</v>
      </c>
      <c r="E30" s="10" t="s">
        <v>244</v>
      </c>
      <c r="F30" s="9">
        <v>13.132999999999999</v>
      </c>
      <c r="G30" s="10" t="s">
        <v>159</v>
      </c>
      <c r="H30" s="9">
        <v>0</v>
      </c>
      <c r="I30" s="10" t="s">
        <v>159</v>
      </c>
      <c r="J30" s="9">
        <v>0</v>
      </c>
      <c r="K30" s="10" t="s">
        <v>244</v>
      </c>
      <c r="L30" s="9">
        <v>0</v>
      </c>
      <c r="M30" s="10" t="s">
        <v>244</v>
      </c>
      <c r="N30" s="9">
        <v>0</v>
      </c>
      <c r="O30" s="10" t="s">
        <v>244</v>
      </c>
      <c r="P30" s="9">
        <v>0</v>
      </c>
      <c r="Q30" s="10" t="s">
        <v>244</v>
      </c>
      <c r="R30" s="9">
        <v>13.132999999999999</v>
      </c>
      <c r="S30" s="10" t="s">
        <v>159</v>
      </c>
    </row>
    <row r="31" spans="1:19" x14ac:dyDescent="0.2">
      <c r="A31" s="12" t="s">
        <v>200</v>
      </c>
      <c r="B31" s="9">
        <v>0</v>
      </c>
      <c r="C31" s="10" t="s">
        <v>244</v>
      </c>
      <c r="D31" s="9">
        <v>0</v>
      </c>
      <c r="E31" s="10" t="s">
        <v>244</v>
      </c>
      <c r="F31" s="9">
        <v>28.385999999999999</v>
      </c>
      <c r="G31" s="10" t="s">
        <v>159</v>
      </c>
      <c r="H31" s="9">
        <v>0</v>
      </c>
      <c r="I31" s="10" t="s">
        <v>159</v>
      </c>
      <c r="J31" s="9">
        <v>0</v>
      </c>
      <c r="K31" s="10" t="s">
        <v>244</v>
      </c>
      <c r="L31" s="9">
        <v>0</v>
      </c>
      <c r="M31" s="10" t="s">
        <v>244</v>
      </c>
      <c r="N31" s="9">
        <v>0</v>
      </c>
      <c r="O31" s="10" t="s">
        <v>244</v>
      </c>
      <c r="P31" s="9">
        <v>0</v>
      </c>
      <c r="Q31" s="10" t="s">
        <v>244</v>
      </c>
      <c r="R31" s="9">
        <v>28.385999999999999</v>
      </c>
      <c r="S31" s="10" t="s">
        <v>159</v>
      </c>
    </row>
    <row r="32" spans="1:19" x14ac:dyDescent="0.2">
      <c r="A32" s="15" t="s">
        <v>201</v>
      </c>
      <c r="B32" s="13">
        <v>0</v>
      </c>
      <c r="C32" s="14" t="s">
        <v>244</v>
      </c>
      <c r="D32" s="13">
        <v>0</v>
      </c>
      <c r="E32" s="14" t="s">
        <v>244</v>
      </c>
      <c r="F32" s="13">
        <v>75.417000000000002</v>
      </c>
      <c r="G32" s="14" t="s">
        <v>159</v>
      </c>
      <c r="H32" s="13">
        <v>0</v>
      </c>
      <c r="I32" s="14" t="s">
        <v>159</v>
      </c>
      <c r="J32" s="13">
        <v>0</v>
      </c>
      <c r="K32" s="14" t="s">
        <v>244</v>
      </c>
      <c r="L32" s="13">
        <v>0</v>
      </c>
      <c r="M32" s="14" t="s">
        <v>244</v>
      </c>
      <c r="N32" s="13">
        <v>0</v>
      </c>
      <c r="O32" s="14" t="s">
        <v>244</v>
      </c>
      <c r="P32" s="13">
        <v>0</v>
      </c>
      <c r="Q32" s="14" t="s">
        <v>244</v>
      </c>
      <c r="R32" s="13">
        <v>75.417000000000002</v>
      </c>
      <c r="S32" s="14" t="s">
        <v>159</v>
      </c>
    </row>
    <row r="34" spans="1:2" x14ac:dyDescent="0.2">
      <c r="A34" s="16" t="s">
        <v>202</v>
      </c>
      <c r="B34" s="16" t="s">
        <v>203</v>
      </c>
    </row>
    <row r="36" spans="1:2" x14ac:dyDescent="0.2">
      <c r="B36" s="16" t="s">
        <v>283</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HYPERLINK("#'GAMING_MACHINES 15'!A2", "&lt;&lt;&lt; Previous table")</f>
        <v>&lt;&lt;&lt; Previous table</v>
      </c>
    </row>
    <row r="45" spans="1:2" x14ac:dyDescent="0.2">
      <c r="A45" s="17" t="str">
        <f>HYPERLINK("#'INTERACTIVE_GAMING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HYPERLINK("#'INDEX'!B37", "Link to index")</f>
        <v>Link to index</v>
      </c>
    </row>
    <row r="2" spans="1:19" ht="15.75" customHeight="1" x14ac:dyDescent="0.2">
      <c r="A2" s="25" t="s">
        <v>287</v>
      </c>
      <c r="B2" s="24"/>
      <c r="C2" s="24"/>
      <c r="D2" s="24"/>
      <c r="E2" s="24"/>
      <c r="F2" s="24"/>
      <c r="G2" s="24"/>
      <c r="H2" s="24"/>
      <c r="I2" s="24"/>
      <c r="J2" s="24"/>
      <c r="K2" s="24"/>
      <c r="L2" s="24"/>
      <c r="M2" s="24"/>
      <c r="N2" s="24"/>
      <c r="O2" s="24"/>
      <c r="P2" s="24"/>
      <c r="Q2" s="24"/>
      <c r="R2" s="24"/>
      <c r="S2" s="24"/>
    </row>
    <row r="3" spans="1:19" ht="15.75" customHeight="1" x14ac:dyDescent="0.2">
      <c r="A3" s="25" t="s">
        <v>55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5.0176194690265499</v>
      </c>
      <c r="G8" s="10" t="s">
        <v>159</v>
      </c>
      <c r="H8" s="9">
        <v>0</v>
      </c>
      <c r="I8" s="10" t="s">
        <v>159</v>
      </c>
      <c r="J8" s="9">
        <v>0</v>
      </c>
      <c r="K8" s="10" t="s">
        <v>244</v>
      </c>
      <c r="L8" s="9">
        <v>0</v>
      </c>
      <c r="M8" s="10" t="s">
        <v>159</v>
      </c>
      <c r="N8" s="9">
        <v>0</v>
      </c>
      <c r="O8" s="10" t="s">
        <v>244</v>
      </c>
      <c r="P8" s="9">
        <v>0</v>
      </c>
      <c r="Q8" s="10" t="s">
        <v>244</v>
      </c>
      <c r="R8" s="9">
        <v>5.0176194690265499</v>
      </c>
      <c r="S8" s="10" t="s">
        <v>159</v>
      </c>
    </row>
    <row r="9" spans="1:19" x14ac:dyDescent="0.2">
      <c r="A9" s="12" t="s">
        <v>172</v>
      </c>
      <c r="B9" s="9">
        <v>0</v>
      </c>
      <c r="C9" s="10" t="s">
        <v>244</v>
      </c>
      <c r="D9" s="9">
        <v>0</v>
      </c>
      <c r="E9" s="10" t="s">
        <v>244</v>
      </c>
      <c r="F9" s="9">
        <v>200.051766570605</v>
      </c>
      <c r="G9" s="10" t="s">
        <v>159</v>
      </c>
      <c r="H9" s="9">
        <v>7.3841498559077803E-2</v>
      </c>
      <c r="I9" s="10" t="s">
        <v>159</v>
      </c>
      <c r="J9" s="9">
        <v>0</v>
      </c>
      <c r="K9" s="10" t="s">
        <v>244</v>
      </c>
      <c r="L9" s="9">
        <v>0</v>
      </c>
      <c r="M9" s="10" t="s">
        <v>159</v>
      </c>
      <c r="N9" s="9">
        <v>0</v>
      </c>
      <c r="O9" s="10" t="s">
        <v>244</v>
      </c>
      <c r="P9" s="9">
        <v>0</v>
      </c>
      <c r="Q9" s="10" t="s">
        <v>244</v>
      </c>
      <c r="R9" s="9">
        <v>200.125608069164</v>
      </c>
      <c r="S9" s="10" t="s">
        <v>159</v>
      </c>
    </row>
    <row r="10" spans="1:19" x14ac:dyDescent="0.2">
      <c r="A10" s="12" t="s">
        <v>173</v>
      </c>
      <c r="B10" s="9">
        <v>0</v>
      </c>
      <c r="C10" s="10" t="s">
        <v>244</v>
      </c>
      <c r="D10" s="9">
        <v>0</v>
      </c>
      <c r="E10" s="10" t="s">
        <v>244</v>
      </c>
      <c r="F10" s="9">
        <v>469.64073913043501</v>
      </c>
      <c r="G10" s="10" t="s">
        <v>159</v>
      </c>
      <c r="H10" s="9">
        <v>23.209239130434799</v>
      </c>
      <c r="I10" s="10" t="s">
        <v>159</v>
      </c>
      <c r="J10" s="9">
        <v>0</v>
      </c>
      <c r="K10" s="10" t="s">
        <v>244</v>
      </c>
      <c r="L10" s="9">
        <v>1.4282608695652199E-2</v>
      </c>
      <c r="M10" s="10" t="s">
        <v>177</v>
      </c>
      <c r="N10" s="9">
        <v>0</v>
      </c>
      <c r="O10" s="10" t="s">
        <v>244</v>
      </c>
      <c r="P10" s="9">
        <v>0</v>
      </c>
      <c r="Q10" s="10" t="s">
        <v>244</v>
      </c>
      <c r="R10" s="9">
        <v>492.86426086956499</v>
      </c>
      <c r="S10" s="10" t="s">
        <v>159</v>
      </c>
    </row>
    <row r="11" spans="1:19" x14ac:dyDescent="0.2">
      <c r="A11" s="12" t="s">
        <v>174</v>
      </c>
      <c r="B11" s="9">
        <v>0</v>
      </c>
      <c r="C11" s="10" t="s">
        <v>244</v>
      </c>
      <c r="D11" s="9">
        <v>0</v>
      </c>
      <c r="E11" s="10" t="s">
        <v>244</v>
      </c>
      <c r="F11" s="9">
        <v>553.00826948480801</v>
      </c>
      <c r="G11" s="10" t="s">
        <v>159</v>
      </c>
      <c r="H11" s="9">
        <v>0</v>
      </c>
      <c r="I11" s="10" t="s">
        <v>282</v>
      </c>
      <c r="J11" s="9">
        <v>0</v>
      </c>
      <c r="K11" s="10" t="s">
        <v>244</v>
      </c>
      <c r="L11" s="9">
        <v>4.2579154557463701</v>
      </c>
      <c r="M11" s="10" t="s">
        <v>177</v>
      </c>
      <c r="N11" s="9">
        <v>0</v>
      </c>
      <c r="O11" s="10" t="s">
        <v>244</v>
      </c>
      <c r="P11" s="9">
        <v>0</v>
      </c>
      <c r="Q11" s="10" t="s">
        <v>244</v>
      </c>
      <c r="R11" s="9">
        <v>557.26618494055504</v>
      </c>
      <c r="S11" s="10" t="s">
        <v>159</v>
      </c>
    </row>
    <row r="12" spans="1:19" x14ac:dyDescent="0.2">
      <c r="A12" s="12" t="s">
        <v>175</v>
      </c>
      <c r="B12" s="9">
        <v>0</v>
      </c>
      <c r="C12" s="10" t="s">
        <v>244</v>
      </c>
      <c r="D12" s="9">
        <v>0</v>
      </c>
      <c r="E12" s="10" t="s">
        <v>244</v>
      </c>
      <c r="F12" s="9">
        <v>775.61545384615397</v>
      </c>
      <c r="G12" s="10" t="s">
        <v>159</v>
      </c>
      <c r="H12" s="9">
        <v>0</v>
      </c>
      <c r="I12" s="10" t="s">
        <v>159</v>
      </c>
      <c r="J12" s="9">
        <v>0</v>
      </c>
      <c r="K12" s="10" t="s">
        <v>244</v>
      </c>
      <c r="L12" s="9">
        <v>2.5117615384615402</v>
      </c>
      <c r="M12" s="10" t="s">
        <v>177</v>
      </c>
      <c r="N12" s="9">
        <v>0</v>
      </c>
      <c r="O12" s="10" t="s">
        <v>244</v>
      </c>
      <c r="P12" s="9">
        <v>0</v>
      </c>
      <c r="Q12" s="10" t="s">
        <v>244</v>
      </c>
      <c r="R12" s="9">
        <v>778.12721538461506</v>
      </c>
      <c r="S12" s="10" t="s">
        <v>159</v>
      </c>
    </row>
    <row r="13" spans="1:19" x14ac:dyDescent="0.2">
      <c r="A13" s="12" t="s">
        <v>179</v>
      </c>
      <c r="B13" s="9">
        <v>0</v>
      </c>
      <c r="C13" s="10" t="s">
        <v>244</v>
      </c>
      <c r="D13" s="9">
        <v>0</v>
      </c>
      <c r="E13" s="10" t="s">
        <v>244</v>
      </c>
      <c r="F13" s="9">
        <v>594.66311639549394</v>
      </c>
      <c r="G13" s="10" t="s">
        <v>159</v>
      </c>
      <c r="H13" s="9">
        <v>0</v>
      </c>
      <c r="I13" s="10" t="s">
        <v>159</v>
      </c>
      <c r="J13" s="9">
        <v>0</v>
      </c>
      <c r="K13" s="10" t="s">
        <v>244</v>
      </c>
      <c r="L13" s="9">
        <v>0</v>
      </c>
      <c r="M13" s="10" t="s">
        <v>244</v>
      </c>
      <c r="N13" s="9">
        <v>0</v>
      </c>
      <c r="O13" s="10" t="s">
        <v>244</v>
      </c>
      <c r="P13" s="9">
        <v>0</v>
      </c>
      <c r="Q13" s="10" t="s">
        <v>244</v>
      </c>
      <c r="R13" s="9">
        <v>594.66311639549394</v>
      </c>
      <c r="S13" s="10" t="s">
        <v>159</v>
      </c>
    </row>
    <row r="14" spans="1:19" x14ac:dyDescent="0.2">
      <c r="A14" s="12" t="s">
        <v>180</v>
      </c>
      <c r="B14" s="9">
        <v>0</v>
      </c>
      <c r="C14" s="10" t="s">
        <v>244</v>
      </c>
      <c r="D14" s="9">
        <v>0</v>
      </c>
      <c r="E14" s="10" t="s">
        <v>244</v>
      </c>
      <c r="F14" s="9">
        <v>508.57261613691901</v>
      </c>
      <c r="G14" s="10" t="s">
        <v>159</v>
      </c>
      <c r="H14" s="9">
        <v>0</v>
      </c>
      <c r="I14" s="10" t="s">
        <v>159</v>
      </c>
      <c r="J14" s="9">
        <v>0</v>
      </c>
      <c r="K14" s="10" t="s">
        <v>244</v>
      </c>
      <c r="L14" s="9">
        <v>0</v>
      </c>
      <c r="M14" s="10" t="s">
        <v>244</v>
      </c>
      <c r="N14" s="9">
        <v>0</v>
      </c>
      <c r="O14" s="10" t="s">
        <v>244</v>
      </c>
      <c r="P14" s="9">
        <v>0</v>
      </c>
      <c r="Q14" s="10" t="s">
        <v>244</v>
      </c>
      <c r="R14" s="9">
        <v>508.57261613691901</v>
      </c>
      <c r="S14" s="10" t="s">
        <v>159</v>
      </c>
    </row>
    <row r="15" spans="1:19" x14ac:dyDescent="0.2">
      <c r="A15" s="12" t="s">
        <v>181</v>
      </c>
      <c r="B15" s="9">
        <v>0</v>
      </c>
      <c r="C15" s="10" t="s">
        <v>244</v>
      </c>
      <c r="D15" s="9">
        <v>0</v>
      </c>
      <c r="E15" s="10" t="s">
        <v>244</v>
      </c>
      <c r="F15" s="9">
        <v>561.87820109004701</v>
      </c>
      <c r="G15" s="10" t="s">
        <v>159</v>
      </c>
      <c r="H15" s="9">
        <v>0</v>
      </c>
      <c r="I15" s="10" t="s">
        <v>159</v>
      </c>
      <c r="J15" s="9">
        <v>0</v>
      </c>
      <c r="K15" s="10" t="s">
        <v>244</v>
      </c>
      <c r="L15" s="9">
        <v>0</v>
      </c>
      <c r="M15" s="10" t="s">
        <v>244</v>
      </c>
      <c r="N15" s="9">
        <v>0</v>
      </c>
      <c r="O15" s="10" t="s">
        <v>244</v>
      </c>
      <c r="P15" s="9">
        <v>0</v>
      </c>
      <c r="Q15" s="10" t="s">
        <v>244</v>
      </c>
      <c r="R15" s="9">
        <v>561.87820109004701</v>
      </c>
      <c r="S15" s="10" t="s">
        <v>159</v>
      </c>
    </row>
    <row r="16" spans="1:19" x14ac:dyDescent="0.2">
      <c r="A16" s="12" t="s">
        <v>182</v>
      </c>
      <c r="B16" s="9">
        <v>0</v>
      </c>
      <c r="C16" s="10" t="s">
        <v>244</v>
      </c>
      <c r="D16" s="9">
        <v>0</v>
      </c>
      <c r="E16" s="10" t="s">
        <v>244</v>
      </c>
      <c r="F16" s="9">
        <v>243.51489528193301</v>
      </c>
      <c r="G16" s="10" t="s">
        <v>159</v>
      </c>
      <c r="H16" s="9">
        <v>0</v>
      </c>
      <c r="I16" s="10" t="s">
        <v>159</v>
      </c>
      <c r="J16" s="9">
        <v>0</v>
      </c>
      <c r="K16" s="10" t="s">
        <v>244</v>
      </c>
      <c r="L16" s="9">
        <v>0</v>
      </c>
      <c r="M16" s="10" t="s">
        <v>244</v>
      </c>
      <c r="N16" s="9">
        <v>0</v>
      </c>
      <c r="O16" s="10" t="s">
        <v>244</v>
      </c>
      <c r="P16" s="9">
        <v>0</v>
      </c>
      <c r="Q16" s="10" t="s">
        <v>244</v>
      </c>
      <c r="R16" s="9">
        <v>243.51489528193301</v>
      </c>
      <c r="S16" s="10" t="s">
        <v>159</v>
      </c>
    </row>
    <row r="17" spans="1:19" x14ac:dyDescent="0.2">
      <c r="A17" s="12" t="s">
        <v>183</v>
      </c>
      <c r="B17" s="9">
        <v>0</v>
      </c>
      <c r="C17" s="10" t="s">
        <v>244</v>
      </c>
      <c r="D17" s="9">
        <v>0</v>
      </c>
      <c r="E17" s="10" t="s">
        <v>244</v>
      </c>
      <c r="F17" s="9">
        <v>129.33067806240501</v>
      </c>
      <c r="G17" s="10" t="s">
        <v>159</v>
      </c>
      <c r="H17" s="9">
        <v>0</v>
      </c>
      <c r="I17" s="10" t="s">
        <v>159</v>
      </c>
      <c r="J17" s="9">
        <v>0</v>
      </c>
      <c r="K17" s="10" t="s">
        <v>244</v>
      </c>
      <c r="L17" s="9">
        <v>0</v>
      </c>
      <c r="M17" s="10" t="s">
        <v>244</v>
      </c>
      <c r="N17" s="9">
        <v>0</v>
      </c>
      <c r="O17" s="10" t="s">
        <v>244</v>
      </c>
      <c r="P17" s="9">
        <v>0</v>
      </c>
      <c r="Q17" s="10" t="s">
        <v>244</v>
      </c>
      <c r="R17" s="9">
        <v>129.33067806240501</v>
      </c>
      <c r="S17" s="10" t="s">
        <v>159</v>
      </c>
    </row>
    <row r="18" spans="1:19" x14ac:dyDescent="0.2">
      <c r="A18" s="12" t="s">
        <v>185</v>
      </c>
      <c r="B18" s="9">
        <v>0</v>
      </c>
      <c r="C18" s="10" t="s">
        <v>244</v>
      </c>
      <c r="D18" s="9">
        <v>0</v>
      </c>
      <c r="E18" s="10" t="s">
        <v>244</v>
      </c>
      <c r="F18" s="9">
        <v>28.371615550755902</v>
      </c>
      <c r="G18" s="10" t="s">
        <v>159</v>
      </c>
      <c r="H18" s="9">
        <v>0</v>
      </c>
      <c r="I18" s="10" t="s">
        <v>159</v>
      </c>
      <c r="J18" s="9">
        <v>0</v>
      </c>
      <c r="K18" s="10" t="s">
        <v>244</v>
      </c>
      <c r="L18" s="9">
        <v>0</v>
      </c>
      <c r="M18" s="10" t="s">
        <v>244</v>
      </c>
      <c r="N18" s="9">
        <v>0</v>
      </c>
      <c r="O18" s="10" t="s">
        <v>244</v>
      </c>
      <c r="P18" s="9">
        <v>0</v>
      </c>
      <c r="Q18" s="10" t="s">
        <v>244</v>
      </c>
      <c r="R18" s="9">
        <v>28.371615550755902</v>
      </c>
      <c r="S18" s="10" t="s">
        <v>159</v>
      </c>
    </row>
    <row r="19" spans="1:19" x14ac:dyDescent="0.2">
      <c r="A19" s="12" t="s">
        <v>186</v>
      </c>
      <c r="B19" s="9">
        <v>0</v>
      </c>
      <c r="C19" s="10" t="s">
        <v>244</v>
      </c>
      <c r="D19" s="9">
        <v>0</v>
      </c>
      <c r="E19" s="10" t="s">
        <v>244</v>
      </c>
      <c r="F19" s="9">
        <v>0</v>
      </c>
      <c r="G19" s="10" t="s">
        <v>159</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159</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159</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159</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159</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159</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1.09196675900277E-2</v>
      </c>
      <c r="G25" s="10" t="s">
        <v>159</v>
      </c>
      <c r="H25" s="9">
        <v>0</v>
      </c>
      <c r="I25" s="10" t="s">
        <v>159</v>
      </c>
      <c r="J25" s="9">
        <v>0</v>
      </c>
      <c r="K25" s="10" t="s">
        <v>244</v>
      </c>
      <c r="L25" s="9">
        <v>0</v>
      </c>
      <c r="M25" s="10" t="s">
        <v>244</v>
      </c>
      <c r="N25" s="9">
        <v>0</v>
      </c>
      <c r="O25" s="10" t="s">
        <v>244</v>
      </c>
      <c r="P25" s="9">
        <v>0</v>
      </c>
      <c r="Q25" s="10" t="s">
        <v>244</v>
      </c>
      <c r="R25" s="9">
        <v>1.09196675900277E-2</v>
      </c>
      <c r="S25" s="10" t="s">
        <v>159</v>
      </c>
    </row>
    <row r="26" spans="1:19" x14ac:dyDescent="0.2">
      <c r="A26" s="12" t="s">
        <v>194</v>
      </c>
      <c r="B26" s="9">
        <v>0</v>
      </c>
      <c r="C26" s="10" t="s">
        <v>244</v>
      </c>
      <c r="D26" s="9">
        <v>0</v>
      </c>
      <c r="E26" s="10" t="s">
        <v>244</v>
      </c>
      <c r="F26" s="9">
        <v>5.8998838475499103E-3</v>
      </c>
      <c r="G26" s="10" t="s">
        <v>159</v>
      </c>
      <c r="H26" s="9">
        <v>0</v>
      </c>
      <c r="I26" s="10" t="s">
        <v>159</v>
      </c>
      <c r="J26" s="9">
        <v>0</v>
      </c>
      <c r="K26" s="10" t="s">
        <v>244</v>
      </c>
      <c r="L26" s="9">
        <v>0</v>
      </c>
      <c r="M26" s="10" t="s">
        <v>244</v>
      </c>
      <c r="N26" s="9">
        <v>0</v>
      </c>
      <c r="O26" s="10" t="s">
        <v>244</v>
      </c>
      <c r="P26" s="9">
        <v>0</v>
      </c>
      <c r="Q26" s="10" t="s">
        <v>244</v>
      </c>
      <c r="R26" s="9">
        <v>5.8998838475499103E-3</v>
      </c>
      <c r="S26" s="10" t="s">
        <v>159</v>
      </c>
    </row>
    <row r="27" spans="1:19" x14ac:dyDescent="0.2">
      <c r="A27" s="12" t="s">
        <v>196</v>
      </c>
      <c r="B27" s="9">
        <v>0</v>
      </c>
      <c r="C27" s="10" t="s">
        <v>244</v>
      </c>
      <c r="D27" s="9">
        <v>0</v>
      </c>
      <c r="E27" s="10" t="s">
        <v>244</v>
      </c>
      <c r="F27" s="9">
        <v>1.1700801424755099E-3</v>
      </c>
      <c r="G27" s="10" t="s">
        <v>159</v>
      </c>
      <c r="H27" s="9">
        <v>0</v>
      </c>
      <c r="I27" s="10" t="s">
        <v>159</v>
      </c>
      <c r="J27" s="9">
        <v>0</v>
      </c>
      <c r="K27" s="10" t="s">
        <v>244</v>
      </c>
      <c r="L27" s="9">
        <v>0</v>
      </c>
      <c r="M27" s="10" t="s">
        <v>244</v>
      </c>
      <c r="N27" s="9">
        <v>0</v>
      </c>
      <c r="O27" s="10" t="s">
        <v>244</v>
      </c>
      <c r="P27" s="9">
        <v>0</v>
      </c>
      <c r="Q27" s="10" t="s">
        <v>244</v>
      </c>
      <c r="R27" s="9">
        <v>1.1700801424755099E-3</v>
      </c>
      <c r="S27" s="10" t="s">
        <v>159</v>
      </c>
    </row>
    <row r="28" spans="1:19" x14ac:dyDescent="0.2">
      <c r="A28" s="12" t="s">
        <v>197</v>
      </c>
      <c r="B28" s="9">
        <v>0</v>
      </c>
      <c r="C28" s="10" t="s">
        <v>244</v>
      </c>
      <c r="D28" s="9">
        <v>0</v>
      </c>
      <c r="E28" s="10" t="s">
        <v>244</v>
      </c>
      <c r="F28" s="9">
        <v>0.99154601226993899</v>
      </c>
      <c r="G28" s="10" t="s">
        <v>195</v>
      </c>
      <c r="H28" s="9">
        <v>0</v>
      </c>
      <c r="I28" s="10" t="s">
        <v>159</v>
      </c>
      <c r="J28" s="9">
        <v>0</v>
      </c>
      <c r="K28" s="10" t="s">
        <v>244</v>
      </c>
      <c r="L28" s="9">
        <v>0</v>
      </c>
      <c r="M28" s="10" t="s">
        <v>244</v>
      </c>
      <c r="N28" s="9">
        <v>0</v>
      </c>
      <c r="O28" s="10" t="s">
        <v>244</v>
      </c>
      <c r="P28" s="9">
        <v>0</v>
      </c>
      <c r="Q28" s="10" t="s">
        <v>244</v>
      </c>
      <c r="R28" s="9">
        <v>0.99154601226993899</v>
      </c>
      <c r="S28" s="10" t="s">
        <v>159</v>
      </c>
    </row>
    <row r="29" spans="1:19" x14ac:dyDescent="0.2">
      <c r="A29" s="12" t="s">
        <v>198</v>
      </c>
      <c r="B29" s="9">
        <v>0</v>
      </c>
      <c r="C29" s="10" t="s">
        <v>244</v>
      </c>
      <c r="D29" s="9">
        <v>0</v>
      </c>
      <c r="E29" s="10" t="s">
        <v>244</v>
      </c>
      <c r="F29" s="9">
        <v>5.1060881590319802</v>
      </c>
      <c r="G29" s="10" t="s">
        <v>159</v>
      </c>
      <c r="H29" s="9">
        <v>0</v>
      </c>
      <c r="I29" s="10" t="s">
        <v>159</v>
      </c>
      <c r="J29" s="9">
        <v>0</v>
      </c>
      <c r="K29" s="10" t="s">
        <v>244</v>
      </c>
      <c r="L29" s="9">
        <v>0</v>
      </c>
      <c r="M29" s="10" t="s">
        <v>244</v>
      </c>
      <c r="N29" s="9">
        <v>0</v>
      </c>
      <c r="O29" s="10" t="s">
        <v>244</v>
      </c>
      <c r="P29" s="9">
        <v>0</v>
      </c>
      <c r="Q29" s="10" t="s">
        <v>244</v>
      </c>
      <c r="R29" s="9">
        <v>5.1060881590319802</v>
      </c>
      <c r="S29" s="10" t="s">
        <v>159</v>
      </c>
    </row>
    <row r="30" spans="1:19" x14ac:dyDescent="0.2">
      <c r="A30" s="12" t="s">
        <v>199</v>
      </c>
      <c r="B30" s="9">
        <v>0</v>
      </c>
      <c r="C30" s="10" t="s">
        <v>244</v>
      </c>
      <c r="D30" s="9">
        <v>0</v>
      </c>
      <c r="E30" s="10" t="s">
        <v>244</v>
      </c>
      <c r="F30" s="9">
        <v>14.686605957446799</v>
      </c>
      <c r="G30" s="10" t="s">
        <v>159</v>
      </c>
      <c r="H30" s="9">
        <v>0</v>
      </c>
      <c r="I30" s="10" t="s">
        <v>159</v>
      </c>
      <c r="J30" s="9">
        <v>0</v>
      </c>
      <c r="K30" s="10" t="s">
        <v>244</v>
      </c>
      <c r="L30" s="9">
        <v>0</v>
      </c>
      <c r="M30" s="10" t="s">
        <v>244</v>
      </c>
      <c r="N30" s="9">
        <v>0</v>
      </c>
      <c r="O30" s="10" t="s">
        <v>244</v>
      </c>
      <c r="P30" s="9">
        <v>0</v>
      </c>
      <c r="Q30" s="10" t="s">
        <v>244</v>
      </c>
      <c r="R30" s="9">
        <v>14.686605957446799</v>
      </c>
      <c r="S30" s="10" t="s">
        <v>159</v>
      </c>
    </row>
    <row r="31" spans="1:19" x14ac:dyDescent="0.2">
      <c r="A31" s="12" t="s">
        <v>200</v>
      </c>
      <c r="B31" s="9">
        <v>0</v>
      </c>
      <c r="C31" s="10" t="s">
        <v>244</v>
      </c>
      <c r="D31" s="9">
        <v>0</v>
      </c>
      <c r="E31" s="10" t="s">
        <v>244</v>
      </c>
      <c r="F31" s="9">
        <v>30.373944625407201</v>
      </c>
      <c r="G31" s="10" t="s">
        <v>159</v>
      </c>
      <c r="H31" s="9">
        <v>0</v>
      </c>
      <c r="I31" s="10" t="s">
        <v>159</v>
      </c>
      <c r="J31" s="9">
        <v>0</v>
      </c>
      <c r="K31" s="10" t="s">
        <v>244</v>
      </c>
      <c r="L31" s="9">
        <v>0</v>
      </c>
      <c r="M31" s="10" t="s">
        <v>244</v>
      </c>
      <c r="N31" s="9">
        <v>0</v>
      </c>
      <c r="O31" s="10" t="s">
        <v>244</v>
      </c>
      <c r="P31" s="9">
        <v>0</v>
      </c>
      <c r="Q31" s="10" t="s">
        <v>244</v>
      </c>
      <c r="R31" s="9">
        <v>30.373944625407201</v>
      </c>
      <c r="S31" s="10" t="s">
        <v>159</v>
      </c>
    </row>
    <row r="32" spans="1:19" x14ac:dyDescent="0.2">
      <c r="A32" s="15" t="s">
        <v>201</v>
      </c>
      <c r="B32" s="13">
        <v>0</v>
      </c>
      <c r="C32" s="14" t="s">
        <v>244</v>
      </c>
      <c r="D32" s="13">
        <v>0</v>
      </c>
      <c r="E32" s="14" t="s">
        <v>244</v>
      </c>
      <c r="F32" s="13">
        <v>75.417000000000002</v>
      </c>
      <c r="G32" s="14" t="s">
        <v>159</v>
      </c>
      <c r="H32" s="13">
        <v>0</v>
      </c>
      <c r="I32" s="14" t="s">
        <v>159</v>
      </c>
      <c r="J32" s="13">
        <v>0</v>
      </c>
      <c r="K32" s="14" t="s">
        <v>244</v>
      </c>
      <c r="L32" s="13">
        <v>0</v>
      </c>
      <c r="M32" s="14" t="s">
        <v>244</v>
      </c>
      <c r="N32" s="13">
        <v>0</v>
      </c>
      <c r="O32" s="14" t="s">
        <v>244</v>
      </c>
      <c r="P32" s="13">
        <v>0</v>
      </c>
      <c r="Q32" s="14" t="s">
        <v>244</v>
      </c>
      <c r="R32" s="13">
        <v>75.417000000000002</v>
      </c>
      <c r="S32" s="14" t="s">
        <v>159</v>
      </c>
    </row>
    <row r="34" spans="1:2" x14ac:dyDescent="0.2">
      <c r="A34" s="16" t="s">
        <v>202</v>
      </c>
      <c r="B34" s="16" t="s">
        <v>203</v>
      </c>
    </row>
    <row r="36" spans="1:2" x14ac:dyDescent="0.2">
      <c r="B36" s="16" t="s">
        <v>283</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1'!A2", "&lt;&lt;&lt; Previous table")</f>
        <v>&lt;&lt;&lt; Previous table</v>
      </c>
    </row>
    <row r="45" spans="1:2" x14ac:dyDescent="0.2">
      <c r="A45" s="17" t="str">
        <f>HYPERLINK("#'INTERACTIVE_GAMING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HYPERLINK("#'INDEX'!B38", "Link to index")</f>
        <v>Link to index</v>
      </c>
    </row>
    <row r="2" spans="1:19" ht="15.75" customHeight="1" x14ac:dyDescent="0.2">
      <c r="A2" s="25" t="s">
        <v>288</v>
      </c>
      <c r="B2" s="24"/>
      <c r="C2" s="24"/>
      <c r="D2" s="24"/>
      <c r="E2" s="24"/>
      <c r="F2" s="24"/>
      <c r="G2" s="24"/>
      <c r="H2" s="24"/>
      <c r="I2" s="24"/>
      <c r="J2" s="24"/>
      <c r="K2" s="24"/>
      <c r="L2" s="24"/>
      <c r="M2" s="24"/>
      <c r="N2" s="24"/>
      <c r="O2" s="24"/>
      <c r="P2" s="24"/>
      <c r="Q2" s="24"/>
      <c r="R2" s="24"/>
      <c r="S2" s="24"/>
    </row>
    <row r="3" spans="1:19" ht="15.75" customHeight="1" x14ac:dyDescent="0.2">
      <c r="A3" s="25" t="s">
        <v>56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19.2755117614869</v>
      </c>
      <c r="G8" s="10" t="s">
        <v>159</v>
      </c>
      <c r="H8" s="18">
        <v>0</v>
      </c>
      <c r="I8" s="10" t="s">
        <v>159</v>
      </c>
      <c r="J8" s="18">
        <v>0</v>
      </c>
      <c r="K8" s="10" t="s">
        <v>244</v>
      </c>
      <c r="L8" s="18">
        <v>0</v>
      </c>
      <c r="M8" s="10" t="s">
        <v>159</v>
      </c>
      <c r="N8" s="18">
        <v>0</v>
      </c>
      <c r="O8" s="10" t="s">
        <v>244</v>
      </c>
      <c r="P8" s="18">
        <v>0</v>
      </c>
      <c r="Q8" s="10" t="s">
        <v>244</v>
      </c>
      <c r="R8" s="18">
        <v>0.18484241505860999</v>
      </c>
      <c r="S8" s="10" t="s">
        <v>159</v>
      </c>
    </row>
    <row r="9" spans="1:19" x14ac:dyDescent="0.2">
      <c r="A9" s="12" t="s">
        <v>172</v>
      </c>
      <c r="B9" s="18">
        <v>0</v>
      </c>
      <c r="C9" s="10" t="s">
        <v>244</v>
      </c>
      <c r="D9" s="18">
        <v>0</v>
      </c>
      <c r="E9" s="10" t="s">
        <v>244</v>
      </c>
      <c r="F9" s="18">
        <v>770.82003450703496</v>
      </c>
      <c r="G9" s="10" t="s">
        <v>159</v>
      </c>
      <c r="H9" s="18">
        <v>1.5109391998065999E-2</v>
      </c>
      <c r="I9" s="10" t="s">
        <v>159</v>
      </c>
      <c r="J9" s="18">
        <v>0</v>
      </c>
      <c r="K9" s="10" t="s">
        <v>244</v>
      </c>
      <c r="L9" s="18">
        <v>0</v>
      </c>
      <c r="M9" s="10" t="s">
        <v>159</v>
      </c>
      <c r="N9" s="18">
        <v>0</v>
      </c>
      <c r="O9" s="10" t="s">
        <v>244</v>
      </c>
      <c r="P9" s="18">
        <v>0</v>
      </c>
      <c r="Q9" s="10" t="s">
        <v>244</v>
      </c>
      <c r="R9" s="18">
        <v>7.4462814947738396</v>
      </c>
      <c r="S9" s="10" t="s">
        <v>159</v>
      </c>
    </row>
    <row r="10" spans="1:19" x14ac:dyDescent="0.2">
      <c r="A10" s="12" t="s">
        <v>173</v>
      </c>
      <c r="B10" s="18">
        <v>0</v>
      </c>
      <c r="C10" s="10" t="s">
        <v>244</v>
      </c>
      <c r="D10" s="18">
        <v>0</v>
      </c>
      <c r="E10" s="10" t="s">
        <v>244</v>
      </c>
      <c r="F10" s="18">
        <v>1886.4363266067201</v>
      </c>
      <c r="G10" s="10" t="s">
        <v>159</v>
      </c>
      <c r="H10" s="18">
        <v>4.9416862021658998</v>
      </c>
      <c r="I10" s="10" t="s">
        <v>159</v>
      </c>
      <c r="J10" s="18">
        <v>0</v>
      </c>
      <c r="K10" s="10" t="s">
        <v>244</v>
      </c>
      <c r="L10" s="18">
        <v>2.2685189123586101E-2</v>
      </c>
      <c r="M10" s="10" t="s">
        <v>177</v>
      </c>
      <c r="N10" s="18">
        <v>0</v>
      </c>
      <c r="O10" s="10" t="s">
        <v>244</v>
      </c>
      <c r="P10" s="18">
        <v>0</v>
      </c>
      <c r="Q10" s="10" t="s">
        <v>244</v>
      </c>
      <c r="R10" s="18">
        <v>19.169431123466801</v>
      </c>
      <c r="S10" s="10" t="s">
        <v>159</v>
      </c>
    </row>
    <row r="11" spans="1:19" x14ac:dyDescent="0.2">
      <c r="A11" s="12" t="s">
        <v>174</v>
      </c>
      <c r="B11" s="18">
        <v>0</v>
      </c>
      <c r="C11" s="10" t="s">
        <v>244</v>
      </c>
      <c r="D11" s="18">
        <v>0</v>
      </c>
      <c r="E11" s="10" t="s">
        <v>244</v>
      </c>
      <c r="F11" s="18">
        <v>2259.9843938426602</v>
      </c>
      <c r="G11" s="10" t="s">
        <v>159</v>
      </c>
      <c r="H11" s="18">
        <v>0</v>
      </c>
      <c r="I11" s="10" t="s">
        <v>282</v>
      </c>
      <c r="J11" s="18">
        <v>0</v>
      </c>
      <c r="K11" s="10" t="s">
        <v>244</v>
      </c>
      <c r="L11" s="18">
        <v>6.9233743617823</v>
      </c>
      <c r="M11" s="10" t="s">
        <v>177</v>
      </c>
      <c r="N11" s="18">
        <v>0</v>
      </c>
      <c r="O11" s="10" t="s">
        <v>244</v>
      </c>
      <c r="P11" s="18">
        <v>0</v>
      </c>
      <c r="Q11" s="10" t="s">
        <v>244</v>
      </c>
      <c r="R11" s="18">
        <v>21.9651278118825</v>
      </c>
      <c r="S11" s="10" t="s">
        <v>159</v>
      </c>
    </row>
    <row r="12" spans="1:19" x14ac:dyDescent="0.2">
      <c r="A12" s="12" t="s">
        <v>175</v>
      </c>
      <c r="B12" s="18">
        <v>0</v>
      </c>
      <c r="C12" s="10" t="s">
        <v>244</v>
      </c>
      <c r="D12" s="18">
        <v>0</v>
      </c>
      <c r="E12" s="10" t="s">
        <v>244</v>
      </c>
      <c r="F12" s="18">
        <v>3255.4214482178299</v>
      </c>
      <c r="G12" s="10" t="s">
        <v>159</v>
      </c>
      <c r="H12" s="18">
        <v>0</v>
      </c>
      <c r="I12" s="10" t="s">
        <v>159</v>
      </c>
      <c r="J12" s="18">
        <v>0</v>
      </c>
      <c r="K12" s="10" t="s">
        <v>244</v>
      </c>
      <c r="L12" s="18">
        <v>4.16595650752582</v>
      </c>
      <c r="M12" s="10" t="s">
        <v>177</v>
      </c>
      <c r="N12" s="18">
        <v>0</v>
      </c>
      <c r="O12" s="10" t="s">
        <v>244</v>
      </c>
      <c r="P12" s="18">
        <v>0</v>
      </c>
      <c r="Q12" s="10" t="s">
        <v>244</v>
      </c>
      <c r="R12" s="18">
        <v>31.145344694670701</v>
      </c>
      <c r="S12" s="10" t="s">
        <v>159</v>
      </c>
    </row>
    <row r="13" spans="1:19" x14ac:dyDescent="0.2">
      <c r="A13" s="12" t="s">
        <v>179</v>
      </c>
      <c r="B13" s="18">
        <v>0</v>
      </c>
      <c r="C13" s="10" t="s">
        <v>244</v>
      </c>
      <c r="D13" s="18">
        <v>0</v>
      </c>
      <c r="E13" s="10" t="s">
        <v>244</v>
      </c>
      <c r="F13" s="18">
        <v>2546.892058461</v>
      </c>
      <c r="G13" s="10" t="s">
        <v>159</v>
      </c>
      <c r="H13" s="18">
        <v>0</v>
      </c>
      <c r="I13" s="10" t="s">
        <v>159</v>
      </c>
      <c r="J13" s="18">
        <v>0</v>
      </c>
      <c r="K13" s="10" t="s">
        <v>244</v>
      </c>
      <c r="L13" s="18">
        <v>0</v>
      </c>
      <c r="M13" s="10" t="s">
        <v>244</v>
      </c>
      <c r="N13" s="18">
        <v>0</v>
      </c>
      <c r="O13" s="10" t="s">
        <v>244</v>
      </c>
      <c r="P13" s="18">
        <v>0</v>
      </c>
      <c r="Q13" s="10" t="s">
        <v>244</v>
      </c>
      <c r="R13" s="18">
        <v>24.037533106077099</v>
      </c>
      <c r="S13" s="10" t="s">
        <v>159</v>
      </c>
    </row>
    <row r="14" spans="1:19" x14ac:dyDescent="0.2">
      <c r="A14" s="12" t="s">
        <v>180</v>
      </c>
      <c r="B14" s="18">
        <v>0</v>
      </c>
      <c r="C14" s="10" t="s">
        <v>244</v>
      </c>
      <c r="D14" s="18">
        <v>0</v>
      </c>
      <c r="E14" s="10" t="s">
        <v>244</v>
      </c>
      <c r="F14" s="18">
        <v>2198.6111111111099</v>
      </c>
      <c r="G14" s="10" t="s">
        <v>159</v>
      </c>
      <c r="H14" s="18">
        <v>0</v>
      </c>
      <c r="I14" s="10" t="s">
        <v>159</v>
      </c>
      <c r="J14" s="18">
        <v>0</v>
      </c>
      <c r="K14" s="10" t="s">
        <v>244</v>
      </c>
      <c r="L14" s="18">
        <v>0</v>
      </c>
      <c r="M14" s="10" t="s">
        <v>244</v>
      </c>
      <c r="N14" s="18">
        <v>0</v>
      </c>
      <c r="O14" s="10" t="s">
        <v>244</v>
      </c>
      <c r="P14" s="18">
        <v>0</v>
      </c>
      <c r="Q14" s="10" t="s">
        <v>244</v>
      </c>
      <c r="R14" s="18">
        <v>20.7508171289671</v>
      </c>
      <c r="S14" s="10" t="s">
        <v>159</v>
      </c>
    </row>
    <row r="15" spans="1:19" x14ac:dyDescent="0.2">
      <c r="A15" s="12" t="s">
        <v>181</v>
      </c>
      <c r="B15" s="18">
        <v>0</v>
      </c>
      <c r="C15" s="10" t="s">
        <v>244</v>
      </c>
      <c r="D15" s="18">
        <v>0</v>
      </c>
      <c r="E15" s="10" t="s">
        <v>244</v>
      </c>
      <c r="F15" s="18">
        <v>2456.6028411759498</v>
      </c>
      <c r="G15" s="10" t="s">
        <v>159</v>
      </c>
      <c r="H15" s="18">
        <v>0</v>
      </c>
      <c r="I15" s="10" t="s">
        <v>159</v>
      </c>
      <c r="J15" s="18">
        <v>0</v>
      </c>
      <c r="K15" s="10" t="s">
        <v>244</v>
      </c>
      <c r="L15" s="18">
        <v>0</v>
      </c>
      <c r="M15" s="10" t="s">
        <v>244</v>
      </c>
      <c r="N15" s="18">
        <v>0</v>
      </c>
      <c r="O15" s="10" t="s">
        <v>244</v>
      </c>
      <c r="P15" s="18">
        <v>0</v>
      </c>
      <c r="Q15" s="10" t="s">
        <v>244</v>
      </c>
      <c r="R15" s="18">
        <v>23.299714743073501</v>
      </c>
      <c r="S15" s="10" t="s">
        <v>159</v>
      </c>
    </row>
    <row r="16" spans="1:19" x14ac:dyDescent="0.2">
      <c r="A16" s="12" t="s">
        <v>182</v>
      </c>
      <c r="B16" s="18">
        <v>0</v>
      </c>
      <c r="C16" s="10" t="s">
        <v>244</v>
      </c>
      <c r="D16" s="18">
        <v>0</v>
      </c>
      <c r="E16" s="10" t="s">
        <v>244</v>
      </c>
      <c r="F16" s="18">
        <v>1070.6493195673399</v>
      </c>
      <c r="G16" s="10" t="s">
        <v>159</v>
      </c>
      <c r="H16" s="18">
        <v>0</v>
      </c>
      <c r="I16" s="10" t="s">
        <v>159</v>
      </c>
      <c r="J16" s="18">
        <v>0</v>
      </c>
      <c r="K16" s="10" t="s">
        <v>244</v>
      </c>
      <c r="L16" s="18">
        <v>0</v>
      </c>
      <c r="M16" s="10" t="s">
        <v>244</v>
      </c>
      <c r="N16" s="18">
        <v>0</v>
      </c>
      <c r="O16" s="10" t="s">
        <v>244</v>
      </c>
      <c r="P16" s="18">
        <v>0</v>
      </c>
      <c r="Q16" s="10" t="s">
        <v>244</v>
      </c>
      <c r="R16" s="18">
        <v>10.2124398787515</v>
      </c>
      <c r="S16" s="10" t="s">
        <v>159</v>
      </c>
    </row>
    <row r="17" spans="1:19" x14ac:dyDescent="0.2">
      <c r="A17" s="12" t="s">
        <v>183</v>
      </c>
      <c r="B17" s="18">
        <v>0</v>
      </c>
      <c r="C17" s="10" t="s">
        <v>244</v>
      </c>
      <c r="D17" s="18">
        <v>0</v>
      </c>
      <c r="E17" s="10" t="s">
        <v>244</v>
      </c>
      <c r="F17" s="18">
        <v>569.358601240035</v>
      </c>
      <c r="G17" s="10" t="s">
        <v>159</v>
      </c>
      <c r="H17" s="18">
        <v>0</v>
      </c>
      <c r="I17" s="10" t="s">
        <v>159</v>
      </c>
      <c r="J17" s="18">
        <v>0</v>
      </c>
      <c r="K17" s="10" t="s">
        <v>244</v>
      </c>
      <c r="L17" s="18">
        <v>0</v>
      </c>
      <c r="M17" s="10" t="s">
        <v>244</v>
      </c>
      <c r="N17" s="18">
        <v>0</v>
      </c>
      <c r="O17" s="10" t="s">
        <v>244</v>
      </c>
      <c r="P17" s="18">
        <v>0</v>
      </c>
      <c r="Q17" s="10" t="s">
        <v>244</v>
      </c>
      <c r="R17" s="18">
        <v>5.48614139578864</v>
      </c>
      <c r="S17" s="10" t="s">
        <v>159</v>
      </c>
    </row>
    <row r="18" spans="1:19" x14ac:dyDescent="0.2">
      <c r="A18" s="12" t="s">
        <v>185</v>
      </c>
      <c r="B18" s="18">
        <v>0</v>
      </c>
      <c r="C18" s="10" t="s">
        <v>244</v>
      </c>
      <c r="D18" s="18">
        <v>0</v>
      </c>
      <c r="E18" s="10" t="s">
        <v>244</v>
      </c>
      <c r="F18" s="18">
        <v>124.309100291592</v>
      </c>
      <c r="G18" s="10" t="s">
        <v>159</v>
      </c>
      <c r="H18" s="18">
        <v>0</v>
      </c>
      <c r="I18" s="10" t="s">
        <v>159</v>
      </c>
      <c r="J18" s="18">
        <v>0</v>
      </c>
      <c r="K18" s="10" t="s">
        <v>244</v>
      </c>
      <c r="L18" s="18">
        <v>0</v>
      </c>
      <c r="M18" s="10" t="s">
        <v>244</v>
      </c>
      <c r="N18" s="18">
        <v>0</v>
      </c>
      <c r="O18" s="10" t="s">
        <v>244</v>
      </c>
      <c r="P18" s="18">
        <v>0</v>
      </c>
      <c r="Q18" s="10" t="s">
        <v>244</v>
      </c>
      <c r="R18" s="18">
        <v>1.2128638178197699</v>
      </c>
      <c r="S18" s="10" t="s">
        <v>159</v>
      </c>
    </row>
    <row r="19" spans="1:19" x14ac:dyDescent="0.2">
      <c r="A19" s="12" t="s">
        <v>186</v>
      </c>
      <c r="B19" s="18">
        <v>0</v>
      </c>
      <c r="C19" s="10" t="s">
        <v>244</v>
      </c>
      <c r="D19" s="18">
        <v>0</v>
      </c>
      <c r="E19" s="10" t="s">
        <v>244</v>
      </c>
      <c r="F19" s="18">
        <v>0</v>
      </c>
      <c r="G19" s="10" t="s">
        <v>159</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159</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159</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159</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159</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159</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4.92703876758337E-2</v>
      </c>
      <c r="G25" s="10" t="s">
        <v>159</v>
      </c>
      <c r="H25" s="18">
        <v>0</v>
      </c>
      <c r="I25" s="10" t="s">
        <v>159</v>
      </c>
      <c r="J25" s="18">
        <v>0</v>
      </c>
      <c r="K25" s="10" t="s">
        <v>244</v>
      </c>
      <c r="L25" s="18">
        <v>0</v>
      </c>
      <c r="M25" s="10" t="s">
        <v>244</v>
      </c>
      <c r="N25" s="18">
        <v>0</v>
      </c>
      <c r="O25" s="10" t="s">
        <v>244</v>
      </c>
      <c r="P25" s="18">
        <v>0</v>
      </c>
      <c r="Q25" s="10" t="s">
        <v>244</v>
      </c>
      <c r="R25" s="18">
        <v>4.8377863364787899E-4</v>
      </c>
      <c r="S25" s="10" t="s">
        <v>159</v>
      </c>
    </row>
    <row r="26" spans="1:19" x14ac:dyDescent="0.2">
      <c r="A26" s="12" t="s">
        <v>194</v>
      </c>
      <c r="B26" s="18">
        <v>0</v>
      </c>
      <c r="C26" s="10" t="s">
        <v>244</v>
      </c>
      <c r="D26" s="18">
        <v>0</v>
      </c>
      <c r="E26" s="10" t="s">
        <v>244</v>
      </c>
      <c r="F26" s="18">
        <v>2.6938813287564201E-2</v>
      </c>
      <c r="G26" s="10" t="s">
        <v>159</v>
      </c>
      <c r="H26" s="18">
        <v>0</v>
      </c>
      <c r="I26" s="10" t="s">
        <v>159</v>
      </c>
      <c r="J26" s="18">
        <v>0</v>
      </c>
      <c r="K26" s="10" t="s">
        <v>244</v>
      </c>
      <c r="L26" s="18">
        <v>0</v>
      </c>
      <c r="M26" s="10" t="s">
        <v>244</v>
      </c>
      <c r="N26" s="18">
        <v>0</v>
      </c>
      <c r="O26" s="10" t="s">
        <v>244</v>
      </c>
      <c r="P26" s="18">
        <v>0</v>
      </c>
      <c r="Q26" s="10" t="s">
        <v>244</v>
      </c>
      <c r="R26" s="18">
        <v>2.6151107898186898E-4</v>
      </c>
      <c r="S26" s="10" t="s">
        <v>159</v>
      </c>
    </row>
    <row r="27" spans="1:19" x14ac:dyDescent="0.2">
      <c r="A27" s="12" t="s">
        <v>196</v>
      </c>
      <c r="B27" s="18">
        <v>0</v>
      </c>
      <c r="C27" s="10" t="s">
        <v>244</v>
      </c>
      <c r="D27" s="18">
        <v>0</v>
      </c>
      <c r="E27" s="10" t="s">
        <v>244</v>
      </c>
      <c r="F27" s="18">
        <v>5.4257887740430302E-3</v>
      </c>
      <c r="G27" s="10" t="s">
        <v>159</v>
      </c>
      <c r="H27" s="18">
        <v>0</v>
      </c>
      <c r="I27" s="10" t="s">
        <v>159</v>
      </c>
      <c r="J27" s="18">
        <v>0</v>
      </c>
      <c r="K27" s="10" t="s">
        <v>244</v>
      </c>
      <c r="L27" s="18">
        <v>0</v>
      </c>
      <c r="M27" s="10" t="s">
        <v>244</v>
      </c>
      <c r="N27" s="18">
        <v>0</v>
      </c>
      <c r="O27" s="10" t="s">
        <v>244</v>
      </c>
      <c r="P27" s="18">
        <v>0</v>
      </c>
      <c r="Q27" s="10" t="s">
        <v>244</v>
      </c>
      <c r="R27" s="18">
        <v>5.1945074213537901E-5</v>
      </c>
      <c r="S27" s="10" t="s">
        <v>159</v>
      </c>
    </row>
    <row r="28" spans="1:19" x14ac:dyDescent="0.2">
      <c r="A28" s="12" t="s">
        <v>197</v>
      </c>
      <c r="B28" s="18">
        <v>0</v>
      </c>
      <c r="C28" s="10" t="s">
        <v>244</v>
      </c>
      <c r="D28" s="18">
        <v>0</v>
      </c>
      <c r="E28" s="10" t="s">
        <v>244</v>
      </c>
      <c r="F28" s="18">
        <v>4.6726943157026399</v>
      </c>
      <c r="G28" s="10" t="s">
        <v>195</v>
      </c>
      <c r="H28" s="18">
        <v>0</v>
      </c>
      <c r="I28" s="10" t="s">
        <v>159</v>
      </c>
      <c r="J28" s="18">
        <v>0</v>
      </c>
      <c r="K28" s="10" t="s">
        <v>244</v>
      </c>
      <c r="L28" s="18">
        <v>0</v>
      </c>
      <c r="M28" s="10" t="s">
        <v>244</v>
      </c>
      <c r="N28" s="18">
        <v>0</v>
      </c>
      <c r="O28" s="10" t="s">
        <v>244</v>
      </c>
      <c r="P28" s="18">
        <v>0</v>
      </c>
      <c r="Q28" s="10" t="s">
        <v>244</v>
      </c>
      <c r="R28" s="18">
        <v>4.39856281940827E-2</v>
      </c>
      <c r="S28" s="10" t="s">
        <v>159</v>
      </c>
    </row>
    <row r="29" spans="1:19" x14ac:dyDescent="0.2">
      <c r="A29" s="12" t="s">
        <v>198</v>
      </c>
      <c r="B29" s="18">
        <v>0</v>
      </c>
      <c r="C29" s="10" t="s">
        <v>244</v>
      </c>
      <c r="D29" s="18">
        <v>0</v>
      </c>
      <c r="E29" s="10" t="s">
        <v>244</v>
      </c>
      <c r="F29" s="18">
        <v>24.338552733079801</v>
      </c>
      <c r="G29" s="10" t="s">
        <v>159</v>
      </c>
      <c r="H29" s="18">
        <v>0</v>
      </c>
      <c r="I29" s="10" t="s">
        <v>159</v>
      </c>
      <c r="J29" s="18">
        <v>0</v>
      </c>
      <c r="K29" s="10" t="s">
        <v>244</v>
      </c>
      <c r="L29" s="18">
        <v>0</v>
      </c>
      <c r="M29" s="10" t="s">
        <v>244</v>
      </c>
      <c r="N29" s="18">
        <v>0</v>
      </c>
      <c r="O29" s="10" t="s">
        <v>244</v>
      </c>
      <c r="P29" s="18">
        <v>0</v>
      </c>
      <c r="Q29" s="10" t="s">
        <v>244</v>
      </c>
      <c r="R29" s="18">
        <v>0.226212618628921</v>
      </c>
      <c r="S29" s="10" t="s">
        <v>159</v>
      </c>
    </row>
    <row r="30" spans="1:19" x14ac:dyDescent="0.2">
      <c r="A30" s="12" t="s">
        <v>199</v>
      </c>
      <c r="B30" s="18">
        <v>0</v>
      </c>
      <c r="C30" s="10" t="s">
        <v>244</v>
      </c>
      <c r="D30" s="18">
        <v>0</v>
      </c>
      <c r="E30" s="10" t="s">
        <v>244</v>
      </c>
      <c r="F30" s="18">
        <v>70.725021675794693</v>
      </c>
      <c r="G30" s="10" t="s">
        <v>159</v>
      </c>
      <c r="H30" s="18">
        <v>0</v>
      </c>
      <c r="I30" s="10" t="s">
        <v>159</v>
      </c>
      <c r="J30" s="18">
        <v>0</v>
      </c>
      <c r="K30" s="10" t="s">
        <v>244</v>
      </c>
      <c r="L30" s="18">
        <v>0</v>
      </c>
      <c r="M30" s="10" t="s">
        <v>244</v>
      </c>
      <c r="N30" s="18">
        <v>0</v>
      </c>
      <c r="O30" s="10" t="s">
        <v>244</v>
      </c>
      <c r="P30" s="18">
        <v>0</v>
      </c>
      <c r="Q30" s="10" t="s">
        <v>244</v>
      </c>
      <c r="R30" s="18">
        <v>0.65578629665798704</v>
      </c>
      <c r="S30" s="10" t="s">
        <v>159</v>
      </c>
    </row>
    <row r="31" spans="1:19" x14ac:dyDescent="0.2">
      <c r="A31" s="12" t="s">
        <v>200</v>
      </c>
      <c r="B31" s="18">
        <v>0</v>
      </c>
      <c r="C31" s="10" t="s">
        <v>244</v>
      </c>
      <c r="D31" s="18">
        <v>0</v>
      </c>
      <c r="E31" s="10" t="s">
        <v>244</v>
      </c>
      <c r="F31" s="18">
        <v>151.56377227524499</v>
      </c>
      <c r="G31" s="10" t="s">
        <v>159</v>
      </c>
      <c r="H31" s="18">
        <v>0</v>
      </c>
      <c r="I31" s="10" t="s">
        <v>159</v>
      </c>
      <c r="J31" s="18">
        <v>0</v>
      </c>
      <c r="K31" s="10" t="s">
        <v>244</v>
      </c>
      <c r="L31" s="18">
        <v>0</v>
      </c>
      <c r="M31" s="10" t="s">
        <v>244</v>
      </c>
      <c r="N31" s="18">
        <v>0</v>
      </c>
      <c r="O31" s="10" t="s">
        <v>244</v>
      </c>
      <c r="P31" s="18">
        <v>0</v>
      </c>
      <c r="Q31" s="10" t="s">
        <v>244</v>
      </c>
      <c r="R31" s="18">
        <v>1.40676024468589</v>
      </c>
      <c r="S31" s="10" t="s">
        <v>159</v>
      </c>
    </row>
    <row r="32" spans="1:19" x14ac:dyDescent="0.2">
      <c r="A32" s="15" t="s">
        <v>201</v>
      </c>
      <c r="B32" s="19">
        <v>0</v>
      </c>
      <c r="C32" s="14" t="s">
        <v>244</v>
      </c>
      <c r="D32" s="19">
        <v>0</v>
      </c>
      <c r="E32" s="14" t="s">
        <v>244</v>
      </c>
      <c r="F32" s="19">
        <v>397.47863506879202</v>
      </c>
      <c r="G32" s="14" t="s">
        <v>159</v>
      </c>
      <c r="H32" s="19">
        <v>0</v>
      </c>
      <c r="I32" s="14" t="s">
        <v>159</v>
      </c>
      <c r="J32" s="19">
        <v>0</v>
      </c>
      <c r="K32" s="14" t="s">
        <v>244</v>
      </c>
      <c r="L32" s="19">
        <v>0</v>
      </c>
      <c r="M32" s="14" t="s">
        <v>244</v>
      </c>
      <c r="N32" s="19">
        <v>0</v>
      </c>
      <c r="O32" s="14" t="s">
        <v>244</v>
      </c>
      <c r="P32" s="19">
        <v>0</v>
      </c>
      <c r="Q32" s="14" t="s">
        <v>244</v>
      </c>
      <c r="R32" s="19">
        <v>3.6609112784216999</v>
      </c>
      <c r="S32" s="14" t="s">
        <v>159</v>
      </c>
    </row>
    <row r="34" spans="1:2" x14ac:dyDescent="0.2">
      <c r="A34" s="16" t="s">
        <v>202</v>
      </c>
      <c r="B34" s="16" t="s">
        <v>203</v>
      </c>
    </row>
    <row r="36" spans="1:2" x14ac:dyDescent="0.2">
      <c r="B36" s="16" t="s">
        <v>283</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2'!A2", "&lt;&lt;&lt; Previous table")</f>
        <v>&lt;&lt;&lt; Previous table</v>
      </c>
    </row>
    <row r="45" spans="1:2" x14ac:dyDescent="0.2">
      <c r="A45" s="17" t="str">
        <f>HYPERLINK("#'INTERACTIVE_GAMING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HYPERLINK("#'INDEX'!B39", "Link to index")</f>
        <v>Link to index</v>
      </c>
    </row>
    <row r="2" spans="1:19" ht="15.75" customHeight="1" x14ac:dyDescent="0.2">
      <c r="A2" s="25" t="s">
        <v>289</v>
      </c>
      <c r="B2" s="24"/>
      <c r="C2" s="24"/>
      <c r="D2" s="24"/>
      <c r="E2" s="24"/>
      <c r="F2" s="24"/>
      <c r="G2" s="24"/>
      <c r="H2" s="24"/>
      <c r="I2" s="24"/>
      <c r="J2" s="24"/>
      <c r="K2" s="24"/>
      <c r="L2" s="24"/>
      <c r="M2" s="24"/>
      <c r="N2" s="24"/>
      <c r="O2" s="24"/>
      <c r="P2" s="24"/>
      <c r="Q2" s="24"/>
      <c r="R2" s="24"/>
      <c r="S2" s="24"/>
    </row>
    <row r="3" spans="1:19" ht="15.75" customHeight="1" x14ac:dyDescent="0.2">
      <c r="A3" s="25" t="s">
        <v>57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37.3569652722623</v>
      </c>
      <c r="G8" s="10" t="s">
        <v>159</v>
      </c>
      <c r="H8" s="18">
        <v>0</v>
      </c>
      <c r="I8" s="10" t="s">
        <v>159</v>
      </c>
      <c r="J8" s="18">
        <v>0</v>
      </c>
      <c r="K8" s="10" t="s">
        <v>244</v>
      </c>
      <c r="L8" s="18">
        <v>0</v>
      </c>
      <c r="M8" s="10" t="s">
        <v>159</v>
      </c>
      <c r="N8" s="18">
        <v>0</v>
      </c>
      <c r="O8" s="10" t="s">
        <v>244</v>
      </c>
      <c r="P8" s="18">
        <v>0</v>
      </c>
      <c r="Q8" s="10" t="s">
        <v>244</v>
      </c>
      <c r="R8" s="18">
        <v>0.35823441502509301</v>
      </c>
      <c r="S8" s="10" t="s">
        <v>159</v>
      </c>
    </row>
    <row r="9" spans="1:19" x14ac:dyDescent="0.2">
      <c r="A9" s="12" t="s">
        <v>172</v>
      </c>
      <c r="B9" s="18">
        <v>0</v>
      </c>
      <c r="C9" s="10" t="s">
        <v>244</v>
      </c>
      <c r="D9" s="18">
        <v>0</v>
      </c>
      <c r="E9" s="10" t="s">
        <v>244</v>
      </c>
      <c r="F9" s="18">
        <v>1459.44888377845</v>
      </c>
      <c r="G9" s="10" t="s">
        <v>159</v>
      </c>
      <c r="H9" s="18">
        <v>2.8607696088557202E-2</v>
      </c>
      <c r="I9" s="10" t="s">
        <v>159</v>
      </c>
      <c r="J9" s="18">
        <v>0</v>
      </c>
      <c r="K9" s="10" t="s">
        <v>244</v>
      </c>
      <c r="L9" s="18">
        <v>0</v>
      </c>
      <c r="M9" s="10" t="s">
        <v>159</v>
      </c>
      <c r="N9" s="18">
        <v>0</v>
      </c>
      <c r="O9" s="10" t="s">
        <v>244</v>
      </c>
      <c r="P9" s="18">
        <v>0</v>
      </c>
      <c r="Q9" s="10" t="s">
        <v>244</v>
      </c>
      <c r="R9" s="18">
        <v>14.0985790837649</v>
      </c>
      <c r="S9" s="10" t="s">
        <v>159</v>
      </c>
    </row>
    <row r="10" spans="1:19" x14ac:dyDescent="0.2">
      <c r="A10" s="12" t="s">
        <v>173</v>
      </c>
      <c r="B10" s="18">
        <v>0</v>
      </c>
      <c r="C10" s="10" t="s">
        <v>244</v>
      </c>
      <c r="D10" s="18">
        <v>0</v>
      </c>
      <c r="E10" s="10" t="s">
        <v>244</v>
      </c>
      <c r="F10" s="18">
        <v>3367.9039852733999</v>
      </c>
      <c r="G10" s="10" t="s">
        <v>159</v>
      </c>
      <c r="H10" s="18">
        <v>8.8225212902798908</v>
      </c>
      <c r="I10" s="10" t="s">
        <v>159</v>
      </c>
      <c r="J10" s="18">
        <v>0</v>
      </c>
      <c r="K10" s="10" t="s">
        <v>244</v>
      </c>
      <c r="L10" s="18">
        <v>4.0500459929880599E-2</v>
      </c>
      <c r="M10" s="10" t="s">
        <v>177</v>
      </c>
      <c r="N10" s="18">
        <v>0</v>
      </c>
      <c r="O10" s="10" t="s">
        <v>244</v>
      </c>
      <c r="P10" s="18">
        <v>0</v>
      </c>
      <c r="Q10" s="10" t="s">
        <v>244</v>
      </c>
      <c r="R10" s="18">
        <v>34.223685456841601</v>
      </c>
      <c r="S10" s="10" t="s">
        <v>159</v>
      </c>
    </row>
    <row r="11" spans="1:19" x14ac:dyDescent="0.2">
      <c r="A11" s="12" t="s">
        <v>174</v>
      </c>
      <c r="B11" s="18">
        <v>0</v>
      </c>
      <c r="C11" s="10" t="s">
        <v>244</v>
      </c>
      <c r="D11" s="18">
        <v>0</v>
      </c>
      <c r="E11" s="10" t="s">
        <v>244</v>
      </c>
      <c r="F11" s="18">
        <v>3922.8791195630902</v>
      </c>
      <c r="G11" s="10" t="s">
        <v>159</v>
      </c>
      <c r="H11" s="18">
        <v>0</v>
      </c>
      <c r="I11" s="10" t="s">
        <v>282</v>
      </c>
      <c r="J11" s="18">
        <v>0</v>
      </c>
      <c r="K11" s="10" t="s">
        <v>244</v>
      </c>
      <c r="L11" s="18">
        <v>12.0175877296987</v>
      </c>
      <c r="M11" s="10" t="s">
        <v>177</v>
      </c>
      <c r="N11" s="18">
        <v>0</v>
      </c>
      <c r="O11" s="10" t="s">
        <v>244</v>
      </c>
      <c r="P11" s="18">
        <v>0</v>
      </c>
      <c r="Q11" s="10" t="s">
        <v>244</v>
      </c>
      <c r="R11" s="18">
        <v>38.127051446252999</v>
      </c>
      <c r="S11" s="10" t="s">
        <v>159</v>
      </c>
    </row>
    <row r="12" spans="1:19" x14ac:dyDescent="0.2">
      <c r="A12" s="12" t="s">
        <v>175</v>
      </c>
      <c r="B12" s="18">
        <v>0</v>
      </c>
      <c r="C12" s="10" t="s">
        <v>244</v>
      </c>
      <c r="D12" s="18">
        <v>0</v>
      </c>
      <c r="E12" s="10" t="s">
        <v>244</v>
      </c>
      <c r="F12" s="18">
        <v>5484.1330550746598</v>
      </c>
      <c r="G12" s="10" t="s">
        <v>159</v>
      </c>
      <c r="H12" s="18">
        <v>0</v>
      </c>
      <c r="I12" s="10" t="s">
        <v>159</v>
      </c>
      <c r="J12" s="18">
        <v>0</v>
      </c>
      <c r="K12" s="10" t="s">
        <v>244</v>
      </c>
      <c r="L12" s="18">
        <v>7.0180344242165802</v>
      </c>
      <c r="M12" s="10" t="s">
        <v>177</v>
      </c>
      <c r="N12" s="18">
        <v>0</v>
      </c>
      <c r="O12" s="10" t="s">
        <v>244</v>
      </c>
      <c r="P12" s="18">
        <v>0</v>
      </c>
      <c r="Q12" s="10" t="s">
        <v>244</v>
      </c>
      <c r="R12" s="18">
        <v>52.467926831791502</v>
      </c>
      <c r="S12" s="10" t="s">
        <v>159</v>
      </c>
    </row>
    <row r="13" spans="1:19" x14ac:dyDescent="0.2">
      <c r="A13" s="12" t="s">
        <v>179</v>
      </c>
      <c r="B13" s="18">
        <v>0</v>
      </c>
      <c r="C13" s="10" t="s">
        <v>244</v>
      </c>
      <c r="D13" s="18">
        <v>0</v>
      </c>
      <c r="E13" s="10" t="s">
        <v>244</v>
      </c>
      <c r="F13" s="18">
        <v>4188.5058383200903</v>
      </c>
      <c r="G13" s="10" t="s">
        <v>159</v>
      </c>
      <c r="H13" s="18">
        <v>0</v>
      </c>
      <c r="I13" s="10" t="s">
        <v>159</v>
      </c>
      <c r="J13" s="18">
        <v>0</v>
      </c>
      <c r="K13" s="10" t="s">
        <v>244</v>
      </c>
      <c r="L13" s="18">
        <v>0</v>
      </c>
      <c r="M13" s="10" t="s">
        <v>244</v>
      </c>
      <c r="N13" s="18">
        <v>0</v>
      </c>
      <c r="O13" s="10" t="s">
        <v>244</v>
      </c>
      <c r="P13" s="18">
        <v>0</v>
      </c>
      <c r="Q13" s="10" t="s">
        <v>244</v>
      </c>
      <c r="R13" s="18">
        <v>39.531061954174397</v>
      </c>
      <c r="S13" s="10" t="s">
        <v>159</v>
      </c>
    </row>
    <row r="14" spans="1:19" x14ac:dyDescent="0.2">
      <c r="A14" s="12" t="s">
        <v>180</v>
      </c>
      <c r="B14" s="18">
        <v>0</v>
      </c>
      <c r="C14" s="10" t="s">
        <v>244</v>
      </c>
      <c r="D14" s="18">
        <v>0</v>
      </c>
      <c r="E14" s="10" t="s">
        <v>244</v>
      </c>
      <c r="F14" s="18">
        <v>3531.7542787286102</v>
      </c>
      <c r="G14" s="10" t="s">
        <v>159</v>
      </c>
      <c r="H14" s="18">
        <v>0</v>
      </c>
      <c r="I14" s="10" t="s">
        <v>159</v>
      </c>
      <c r="J14" s="18">
        <v>0</v>
      </c>
      <c r="K14" s="10" t="s">
        <v>244</v>
      </c>
      <c r="L14" s="18">
        <v>0</v>
      </c>
      <c r="M14" s="10" t="s">
        <v>244</v>
      </c>
      <c r="N14" s="18">
        <v>0</v>
      </c>
      <c r="O14" s="10" t="s">
        <v>244</v>
      </c>
      <c r="P14" s="18">
        <v>0</v>
      </c>
      <c r="Q14" s="10" t="s">
        <v>244</v>
      </c>
      <c r="R14" s="18">
        <v>33.333219691274898</v>
      </c>
      <c r="S14" s="10" t="s">
        <v>159</v>
      </c>
    </row>
    <row r="15" spans="1:19" x14ac:dyDescent="0.2">
      <c r="A15" s="12" t="s">
        <v>181</v>
      </c>
      <c r="B15" s="18">
        <v>0</v>
      </c>
      <c r="C15" s="10" t="s">
        <v>244</v>
      </c>
      <c r="D15" s="18">
        <v>0</v>
      </c>
      <c r="E15" s="10" t="s">
        <v>244</v>
      </c>
      <c r="F15" s="18">
        <v>3824.6162716886201</v>
      </c>
      <c r="G15" s="10" t="s">
        <v>159</v>
      </c>
      <c r="H15" s="18">
        <v>0</v>
      </c>
      <c r="I15" s="10" t="s">
        <v>159</v>
      </c>
      <c r="J15" s="18">
        <v>0</v>
      </c>
      <c r="K15" s="10" t="s">
        <v>244</v>
      </c>
      <c r="L15" s="18">
        <v>0</v>
      </c>
      <c r="M15" s="10" t="s">
        <v>244</v>
      </c>
      <c r="N15" s="18">
        <v>0</v>
      </c>
      <c r="O15" s="10" t="s">
        <v>244</v>
      </c>
      <c r="P15" s="18">
        <v>0</v>
      </c>
      <c r="Q15" s="10" t="s">
        <v>244</v>
      </c>
      <c r="R15" s="18">
        <v>36.274674374879801</v>
      </c>
      <c r="S15" s="10" t="s">
        <v>159</v>
      </c>
    </row>
    <row r="16" spans="1:19" x14ac:dyDescent="0.2">
      <c r="A16" s="12" t="s">
        <v>182</v>
      </c>
      <c r="B16" s="18">
        <v>0</v>
      </c>
      <c r="C16" s="10" t="s">
        <v>244</v>
      </c>
      <c r="D16" s="18">
        <v>0</v>
      </c>
      <c r="E16" s="10" t="s">
        <v>244</v>
      </c>
      <c r="F16" s="18">
        <v>1618.9104786093101</v>
      </c>
      <c r="G16" s="10" t="s">
        <v>159</v>
      </c>
      <c r="H16" s="18">
        <v>0</v>
      </c>
      <c r="I16" s="10" t="s">
        <v>159</v>
      </c>
      <c r="J16" s="18">
        <v>0</v>
      </c>
      <c r="K16" s="10" t="s">
        <v>244</v>
      </c>
      <c r="L16" s="18">
        <v>0</v>
      </c>
      <c r="M16" s="10" t="s">
        <v>244</v>
      </c>
      <c r="N16" s="18">
        <v>0</v>
      </c>
      <c r="O16" s="10" t="s">
        <v>244</v>
      </c>
      <c r="P16" s="18">
        <v>0</v>
      </c>
      <c r="Q16" s="10" t="s">
        <v>244</v>
      </c>
      <c r="R16" s="18">
        <v>15.442055236685199</v>
      </c>
      <c r="S16" s="10" t="s">
        <v>159</v>
      </c>
    </row>
    <row r="17" spans="1:19" x14ac:dyDescent="0.2">
      <c r="A17" s="12" t="s">
        <v>183</v>
      </c>
      <c r="B17" s="18">
        <v>0</v>
      </c>
      <c r="C17" s="10" t="s">
        <v>244</v>
      </c>
      <c r="D17" s="18">
        <v>0</v>
      </c>
      <c r="E17" s="10" t="s">
        <v>244</v>
      </c>
      <c r="F17" s="18">
        <v>833.11492430891599</v>
      </c>
      <c r="G17" s="10" t="s">
        <v>159</v>
      </c>
      <c r="H17" s="18">
        <v>0</v>
      </c>
      <c r="I17" s="10" t="s">
        <v>159</v>
      </c>
      <c r="J17" s="18">
        <v>0</v>
      </c>
      <c r="K17" s="10" t="s">
        <v>244</v>
      </c>
      <c r="L17" s="18">
        <v>0</v>
      </c>
      <c r="M17" s="10" t="s">
        <v>244</v>
      </c>
      <c r="N17" s="18">
        <v>0</v>
      </c>
      <c r="O17" s="10" t="s">
        <v>244</v>
      </c>
      <c r="P17" s="18">
        <v>0</v>
      </c>
      <c r="Q17" s="10" t="s">
        <v>244</v>
      </c>
      <c r="R17" s="18">
        <v>8.0276055613210193</v>
      </c>
      <c r="S17" s="10" t="s">
        <v>159</v>
      </c>
    </row>
    <row r="18" spans="1:19" x14ac:dyDescent="0.2">
      <c r="A18" s="12" t="s">
        <v>185</v>
      </c>
      <c r="B18" s="18">
        <v>0</v>
      </c>
      <c r="C18" s="10" t="s">
        <v>244</v>
      </c>
      <c r="D18" s="18">
        <v>0</v>
      </c>
      <c r="E18" s="10" t="s">
        <v>244</v>
      </c>
      <c r="F18" s="18">
        <v>176.395418772303</v>
      </c>
      <c r="G18" s="10" t="s">
        <v>159</v>
      </c>
      <c r="H18" s="18">
        <v>0</v>
      </c>
      <c r="I18" s="10" t="s">
        <v>159</v>
      </c>
      <c r="J18" s="18">
        <v>0</v>
      </c>
      <c r="K18" s="10" t="s">
        <v>244</v>
      </c>
      <c r="L18" s="18">
        <v>0</v>
      </c>
      <c r="M18" s="10" t="s">
        <v>244</v>
      </c>
      <c r="N18" s="18">
        <v>0</v>
      </c>
      <c r="O18" s="10" t="s">
        <v>244</v>
      </c>
      <c r="P18" s="18">
        <v>0</v>
      </c>
      <c r="Q18" s="10" t="s">
        <v>244</v>
      </c>
      <c r="R18" s="18">
        <v>1.7210616162151</v>
      </c>
      <c r="S18" s="10" t="s">
        <v>159</v>
      </c>
    </row>
    <row r="19" spans="1:19" x14ac:dyDescent="0.2">
      <c r="A19" s="12" t="s">
        <v>186</v>
      </c>
      <c r="B19" s="18">
        <v>0</v>
      </c>
      <c r="C19" s="10" t="s">
        <v>244</v>
      </c>
      <c r="D19" s="18">
        <v>0</v>
      </c>
      <c r="E19" s="10" t="s">
        <v>244</v>
      </c>
      <c r="F19" s="18">
        <v>0</v>
      </c>
      <c r="G19" s="10" t="s">
        <v>159</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159</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159</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159</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159</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159</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5.9779583939100198E-2</v>
      </c>
      <c r="G25" s="10" t="s">
        <v>159</v>
      </c>
      <c r="H25" s="18">
        <v>0</v>
      </c>
      <c r="I25" s="10" t="s">
        <v>159</v>
      </c>
      <c r="J25" s="18">
        <v>0</v>
      </c>
      <c r="K25" s="10" t="s">
        <v>244</v>
      </c>
      <c r="L25" s="18">
        <v>0</v>
      </c>
      <c r="M25" s="10" t="s">
        <v>244</v>
      </c>
      <c r="N25" s="18">
        <v>0</v>
      </c>
      <c r="O25" s="10" t="s">
        <v>244</v>
      </c>
      <c r="P25" s="18">
        <v>0</v>
      </c>
      <c r="Q25" s="10" t="s">
        <v>244</v>
      </c>
      <c r="R25" s="18">
        <v>5.8696687406584798E-4</v>
      </c>
      <c r="S25" s="10" t="s">
        <v>159</v>
      </c>
    </row>
    <row r="26" spans="1:19" x14ac:dyDescent="0.2">
      <c r="A26" s="12" t="s">
        <v>194</v>
      </c>
      <c r="B26" s="18">
        <v>0</v>
      </c>
      <c r="C26" s="10" t="s">
        <v>244</v>
      </c>
      <c r="D26" s="18">
        <v>0</v>
      </c>
      <c r="E26" s="10" t="s">
        <v>244</v>
      </c>
      <c r="F26" s="18">
        <v>3.2121234718565699E-2</v>
      </c>
      <c r="G26" s="10" t="s">
        <v>159</v>
      </c>
      <c r="H26" s="18">
        <v>0</v>
      </c>
      <c r="I26" s="10" t="s">
        <v>159</v>
      </c>
      <c r="J26" s="18">
        <v>0</v>
      </c>
      <c r="K26" s="10" t="s">
        <v>244</v>
      </c>
      <c r="L26" s="18">
        <v>0</v>
      </c>
      <c r="M26" s="10" t="s">
        <v>244</v>
      </c>
      <c r="N26" s="18">
        <v>0</v>
      </c>
      <c r="O26" s="10" t="s">
        <v>244</v>
      </c>
      <c r="P26" s="18">
        <v>0</v>
      </c>
      <c r="Q26" s="10" t="s">
        <v>244</v>
      </c>
      <c r="R26" s="18">
        <v>3.1181992539217399E-4</v>
      </c>
      <c r="S26" s="10" t="s">
        <v>159</v>
      </c>
    </row>
    <row r="27" spans="1:19" x14ac:dyDescent="0.2">
      <c r="A27" s="12" t="s">
        <v>196</v>
      </c>
      <c r="B27" s="18">
        <v>0</v>
      </c>
      <c r="C27" s="10" t="s">
        <v>244</v>
      </c>
      <c r="D27" s="18">
        <v>0</v>
      </c>
      <c r="E27" s="10" t="s">
        <v>244</v>
      </c>
      <c r="F27" s="18">
        <v>6.3486077017743002E-3</v>
      </c>
      <c r="G27" s="10" t="s">
        <v>159</v>
      </c>
      <c r="H27" s="18">
        <v>0</v>
      </c>
      <c r="I27" s="10" t="s">
        <v>159</v>
      </c>
      <c r="J27" s="18">
        <v>0</v>
      </c>
      <c r="K27" s="10" t="s">
        <v>244</v>
      </c>
      <c r="L27" s="18">
        <v>0</v>
      </c>
      <c r="M27" s="10" t="s">
        <v>244</v>
      </c>
      <c r="N27" s="18">
        <v>0</v>
      </c>
      <c r="O27" s="10" t="s">
        <v>244</v>
      </c>
      <c r="P27" s="18">
        <v>0</v>
      </c>
      <c r="Q27" s="10" t="s">
        <v>244</v>
      </c>
      <c r="R27" s="18">
        <v>6.0779899836677503E-5</v>
      </c>
      <c r="S27" s="10" t="s">
        <v>159</v>
      </c>
    </row>
    <row r="28" spans="1:19" x14ac:dyDescent="0.2">
      <c r="A28" s="12" t="s">
        <v>197</v>
      </c>
      <c r="B28" s="18">
        <v>0</v>
      </c>
      <c r="C28" s="10" t="s">
        <v>244</v>
      </c>
      <c r="D28" s="18">
        <v>0</v>
      </c>
      <c r="E28" s="10" t="s">
        <v>244</v>
      </c>
      <c r="F28" s="18">
        <v>5.3811746983639503</v>
      </c>
      <c r="G28" s="10" t="s">
        <v>195</v>
      </c>
      <c r="H28" s="18">
        <v>0</v>
      </c>
      <c r="I28" s="10" t="s">
        <v>159</v>
      </c>
      <c r="J28" s="18">
        <v>0</v>
      </c>
      <c r="K28" s="10" t="s">
        <v>244</v>
      </c>
      <c r="L28" s="18">
        <v>0</v>
      </c>
      <c r="M28" s="10" t="s">
        <v>244</v>
      </c>
      <c r="N28" s="18">
        <v>0</v>
      </c>
      <c r="O28" s="10" t="s">
        <v>244</v>
      </c>
      <c r="P28" s="18">
        <v>0</v>
      </c>
      <c r="Q28" s="10" t="s">
        <v>244</v>
      </c>
      <c r="R28" s="18">
        <v>5.0654790049977798E-2</v>
      </c>
      <c r="S28" s="10" t="s">
        <v>159</v>
      </c>
    </row>
    <row r="29" spans="1:19" x14ac:dyDescent="0.2">
      <c r="A29" s="12" t="s">
        <v>198</v>
      </c>
      <c r="B29" s="18">
        <v>0</v>
      </c>
      <c r="C29" s="10" t="s">
        <v>244</v>
      </c>
      <c r="D29" s="18">
        <v>0</v>
      </c>
      <c r="E29" s="10" t="s">
        <v>244</v>
      </c>
      <c r="F29" s="18">
        <v>27.641191262979099</v>
      </c>
      <c r="G29" s="10" t="s">
        <v>159</v>
      </c>
      <c r="H29" s="18">
        <v>0</v>
      </c>
      <c r="I29" s="10" t="s">
        <v>159</v>
      </c>
      <c r="J29" s="18">
        <v>0</v>
      </c>
      <c r="K29" s="10" t="s">
        <v>244</v>
      </c>
      <c r="L29" s="18">
        <v>0</v>
      </c>
      <c r="M29" s="10" t="s">
        <v>244</v>
      </c>
      <c r="N29" s="18">
        <v>0</v>
      </c>
      <c r="O29" s="10" t="s">
        <v>244</v>
      </c>
      <c r="P29" s="18">
        <v>0</v>
      </c>
      <c r="Q29" s="10" t="s">
        <v>244</v>
      </c>
      <c r="R29" s="18">
        <v>0.25690871294589701</v>
      </c>
      <c r="S29" s="10" t="s">
        <v>159</v>
      </c>
    </row>
    <row r="30" spans="1:19" x14ac:dyDescent="0.2">
      <c r="A30" s="12" t="s">
        <v>199</v>
      </c>
      <c r="B30" s="18">
        <v>0</v>
      </c>
      <c r="C30" s="10" t="s">
        <v>244</v>
      </c>
      <c r="D30" s="18">
        <v>0</v>
      </c>
      <c r="E30" s="10" t="s">
        <v>244</v>
      </c>
      <c r="F30" s="18">
        <v>79.091641261271704</v>
      </c>
      <c r="G30" s="10" t="s">
        <v>159</v>
      </c>
      <c r="H30" s="18">
        <v>0</v>
      </c>
      <c r="I30" s="10" t="s">
        <v>159</v>
      </c>
      <c r="J30" s="18">
        <v>0</v>
      </c>
      <c r="K30" s="10" t="s">
        <v>244</v>
      </c>
      <c r="L30" s="18">
        <v>0</v>
      </c>
      <c r="M30" s="10" t="s">
        <v>244</v>
      </c>
      <c r="N30" s="18">
        <v>0</v>
      </c>
      <c r="O30" s="10" t="s">
        <v>244</v>
      </c>
      <c r="P30" s="18">
        <v>0</v>
      </c>
      <c r="Q30" s="10" t="s">
        <v>244</v>
      </c>
      <c r="R30" s="18">
        <v>0.73336442026263404</v>
      </c>
      <c r="S30" s="10" t="s">
        <v>159</v>
      </c>
    </row>
    <row r="31" spans="1:19" x14ac:dyDescent="0.2">
      <c r="A31" s="12" t="s">
        <v>200</v>
      </c>
      <c r="B31" s="18">
        <v>0</v>
      </c>
      <c r="C31" s="10" t="s">
        <v>244</v>
      </c>
      <c r="D31" s="18">
        <v>0</v>
      </c>
      <c r="E31" s="10" t="s">
        <v>244</v>
      </c>
      <c r="F31" s="18">
        <v>162.178173265205</v>
      </c>
      <c r="G31" s="10" t="s">
        <v>159</v>
      </c>
      <c r="H31" s="18">
        <v>0</v>
      </c>
      <c r="I31" s="10" t="s">
        <v>159</v>
      </c>
      <c r="J31" s="18">
        <v>0</v>
      </c>
      <c r="K31" s="10" t="s">
        <v>244</v>
      </c>
      <c r="L31" s="18">
        <v>0</v>
      </c>
      <c r="M31" s="10" t="s">
        <v>244</v>
      </c>
      <c r="N31" s="18">
        <v>0</v>
      </c>
      <c r="O31" s="10" t="s">
        <v>244</v>
      </c>
      <c r="P31" s="18">
        <v>0</v>
      </c>
      <c r="Q31" s="10" t="s">
        <v>244</v>
      </c>
      <c r="R31" s="18">
        <v>1.50527928462317</v>
      </c>
      <c r="S31" s="10" t="s">
        <v>159</v>
      </c>
    </row>
    <row r="32" spans="1:19" x14ac:dyDescent="0.2">
      <c r="A32" s="15" t="s">
        <v>201</v>
      </c>
      <c r="B32" s="19">
        <v>0</v>
      </c>
      <c r="C32" s="14" t="s">
        <v>244</v>
      </c>
      <c r="D32" s="19">
        <v>0</v>
      </c>
      <c r="E32" s="14" t="s">
        <v>244</v>
      </c>
      <c r="F32" s="19">
        <v>397.47863506879202</v>
      </c>
      <c r="G32" s="14" t="s">
        <v>159</v>
      </c>
      <c r="H32" s="19">
        <v>0</v>
      </c>
      <c r="I32" s="14" t="s">
        <v>159</v>
      </c>
      <c r="J32" s="19">
        <v>0</v>
      </c>
      <c r="K32" s="14" t="s">
        <v>244</v>
      </c>
      <c r="L32" s="19">
        <v>0</v>
      </c>
      <c r="M32" s="14" t="s">
        <v>244</v>
      </c>
      <c r="N32" s="19">
        <v>0</v>
      </c>
      <c r="O32" s="14" t="s">
        <v>244</v>
      </c>
      <c r="P32" s="19">
        <v>0</v>
      </c>
      <c r="Q32" s="14" t="s">
        <v>244</v>
      </c>
      <c r="R32" s="19">
        <v>3.6609112784216999</v>
      </c>
      <c r="S32" s="14" t="s">
        <v>159</v>
      </c>
    </row>
    <row r="34" spans="1:2" x14ac:dyDescent="0.2">
      <c r="A34" s="16" t="s">
        <v>202</v>
      </c>
      <c r="B34" s="16" t="s">
        <v>203</v>
      </c>
    </row>
    <row r="36" spans="1:2" x14ac:dyDescent="0.2">
      <c r="B36" s="16" t="s">
        <v>283</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3'!A2", "&lt;&lt;&lt; Previous table")</f>
        <v>&lt;&lt;&lt; Previous table</v>
      </c>
    </row>
    <row r="45" spans="1:2" x14ac:dyDescent="0.2">
      <c r="A45" s="17" t="str">
        <f>HYPERLINK("#'INTERACTIVE_GAMING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HYPERLINK("#'INDEX'!B40", "Link to index")</f>
        <v>Link to index</v>
      </c>
    </row>
    <row r="2" spans="1:19" ht="15.75" customHeight="1" x14ac:dyDescent="0.2">
      <c r="A2" s="25" t="s">
        <v>290</v>
      </c>
      <c r="B2" s="24"/>
      <c r="C2" s="24"/>
      <c r="D2" s="24"/>
      <c r="E2" s="24"/>
      <c r="F2" s="24"/>
      <c r="G2" s="24"/>
      <c r="H2" s="24"/>
      <c r="I2" s="24"/>
      <c r="J2" s="24"/>
      <c r="K2" s="24"/>
      <c r="L2" s="24"/>
      <c r="M2" s="24"/>
      <c r="N2" s="24"/>
      <c r="O2" s="24"/>
      <c r="P2" s="24"/>
      <c r="Q2" s="24"/>
      <c r="R2" s="24"/>
      <c r="S2" s="24"/>
    </row>
    <row r="3" spans="1:19" ht="15.75" customHeight="1" x14ac:dyDescent="0.2">
      <c r="A3" s="25" t="s">
        <v>58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0.13600000000000001</v>
      </c>
      <c r="G8" s="10" t="s">
        <v>159</v>
      </c>
      <c r="H8" s="9">
        <v>0</v>
      </c>
      <c r="I8" s="10" t="s">
        <v>159</v>
      </c>
      <c r="J8" s="9">
        <v>0</v>
      </c>
      <c r="K8" s="10" t="s">
        <v>244</v>
      </c>
      <c r="L8" s="9">
        <v>0</v>
      </c>
      <c r="M8" s="10" t="s">
        <v>159</v>
      </c>
      <c r="N8" s="9">
        <v>0</v>
      </c>
      <c r="O8" s="10" t="s">
        <v>244</v>
      </c>
      <c r="P8" s="9">
        <v>0</v>
      </c>
      <c r="Q8" s="10" t="s">
        <v>244</v>
      </c>
      <c r="R8" s="9">
        <v>0.13600000000000001</v>
      </c>
      <c r="S8" s="10" t="s">
        <v>159</v>
      </c>
    </row>
    <row r="9" spans="1:19" x14ac:dyDescent="0.2">
      <c r="A9" s="12" t="s">
        <v>172</v>
      </c>
      <c r="B9" s="9">
        <v>0</v>
      </c>
      <c r="C9" s="10" t="s">
        <v>244</v>
      </c>
      <c r="D9" s="9">
        <v>0</v>
      </c>
      <c r="E9" s="10" t="s">
        <v>244</v>
      </c>
      <c r="F9" s="9">
        <v>5.3869999999999996</v>
      </c>
      <c r="G9" s="10" t="s">
        <v>159</v>
      </c>
      <c r="H9" s="9">
        <v>0</v>
      </c>
      <c r="I9" s="10" t="s">
        <v>159</v>
      </c>
      <c r="J9" s="9">
        <v>0</v>
      </c>
      <c r="K9" s="10" t="s">
        <v>244</v>
      </c>
      <c r="L9" s="9">
        <v>0</v>
      </c>
      <c r="M9" s="10" t="s">
        <v>159</v>
      </c>
      <c r="N9" s="9">
        <v>0</v>
      </c>
      <c r="O9" s="10" t="s">
        <v>244</v>
      </c>
      <c r="P9" s="9">
        <v>0</v>
      </c>
      <c r="Q9" s="10" t="s">
        <v>244</v>
      </c>
      <c r="R9" s="9">
        <v>5.3869999999999996</v>
      </c>
      <c r="S9" s="10" t="s">
        <v>159</v>
      </c>
    </row>
    <row r="10" spans="1:19" x14ac:dyDescent="0.2">
      <c r="A10" s="12" t="s">
        <v>173</v>
      </c>
      <c r="B10" s="9">
        <v>0</v>
      </c>
      <c r="C10" s="10" t="s">
        <v>244</v>
      </c>
      <c r="D10" s="9">
        <v>0</v>
      </c>
      <c r="E10" s="10" t="s">
        <v>244</v>
      </c>
      <c r="F10" s="9">
        <v>14.757</v>
      </c>
      <c r="G10" s="10" t="s">
        <v>159</v>
      </c>
      <c r="H10" s="9">
        <v>0</v>
      </c>
      <c r="I10" s="10" t="s">
        <v>159</v>
      </c>
      <c r="J10" s="9">
        <v>0</v>
      </c>
      <c r="K10" s="10" t="s">
        <v>244</v>
      </c>
      <c r="L10" s="9">
        <v>1.4999999999999999E-2</v>
      </c>
      <c r="M10" s="10" t="s">
        <v>177</v>
      </c>
      <c r="N10" s="9">
        <v>0</v>
      </c>
      <c r="O10" s="10" t="s">
        <v>244</v>
      </c>
      <c r="P10" s="9">
        <v>0</v>
      </c>
      <c r="Q10" s="10" t="s">
        <v>244</v>
      </c>
      <c r="R10" s="9">
        <v>14.772</v>
      </c>
      <c r="S10" s="10" t="s">
        <v>159</v>
      </c>
    </row>
    <row r="11" spans="1:19" x14ac:dyDescent="0.2">
      <c r="A11" s="12" t="s">
        <v>174</v>
      </c>
      <c r="B11" s="9">
        <v>0</v>
      </c>
      <c r="C11" s="10" t="s">
        <v>244</v>
      </c>
      <c r="D11" s="9">
        <v>0</v>
      </c>
      <c r="E11" s="10" t="s">
        <v>244</v>
      </c>
      <c r="F11" s="9">
        <v>15.045999999999999</v>
      </c>
      <c r="G11" s="10" t="s">
        <v>159</v>
      </c>
      <c r="H11" s="9">
        <v>0</v>
      </c>
      <c r="I11" s="10" t="s">
        <v>282</v>
      </c>
      <c r="J11" s="9">
        <v>0</v>
      </c>
      <c r="K11" s="10" t="s">
        <v>244</v>
      </c>
      <c r="L11" s="9">
        <v>0.128</v>
      </c>
      <c r="M11" s="10" t="s">
        <v>177</v>
      </c>
      <c r="N11" s="9">
        <v>0</v>
      </c>
      <c r="O11" s="10" t="s">
        <v>244</v>
      </c>
      <c r="P11" s="9">
        <v>0</v>
      </c>
      <c r="Q11" s="10" t="s">
        <v>244</v>
      </c>
      <c r="R11" s="9">
        <v>15.173999999999999</v>
      </c>
      <c r="S11" s="10" t="s">
        <v>159</v>
      </c>
    </row>
    <row r="12" spans="1:19" x14ac:dyDescent="0.2">
      <c r="A12" s="12" t="s">
        <v>175</v>
      </c>
      <c r="B12" s="9">
        <v>0</v>
      </c>
      <c r="C12" s="10" t="s">
        <v>244</v>
      </c>
      <c r="D12" s="9">
        <v>0</v>
      </c>
      <c r="E12" s="10" t="s">
        <v>244</v>
      </c>
      <c r="F12" s="9">
        <v>18.510000000000002</v>
      </c>
      <c r="G12" s="10" t="s">
        <v>159</v>
      </c>
      <c r="H12" s="9">
        <v>0</v>
      </c>
      <c r="I12" s="10" t="s">
        <v>159</v>
      </c>
      <c r="J12" s="9">
        <v>0</v>
      </c>
      <c r="K12" s="10" t="s">
        <v>244</v>
      </c>
      <c r="L12" s="9">
        <v>3.3000000000000002E-2</v>
      </c>
      <c r="M12" s="10" t="s">
        <v>177</v>
      </c>
      <c r="N12" s="9">
        <v>0</v>
      </c>
      <c r="O12" s="10" t="s">
        <v>244</v>
      </c>
      <c r="P12" s="9">
        <v>0</v>
      </c>
      <c r="Q12" s="10" t="s">
        <v>244</v>
      </c>
      <c r="R12" s="9">
        <v>18.542999999999999</v>
      </c>
      <c r="S12" s="10" t="s">
        <v>159</v>
      </c>
    </row>
    <row r="13" spans="1:19" x14ac:dyDescent="0.2">
      <c r="A13" s="12" t="s">
        <v>179</v>
      </c>
      <c r="B13" s="9">
        <v>0</v>
      </c>
      <c r="C13" s="10" t="s">
        <v>244</v>
      </c>
      <c r="D13" s="9">
        <v>0</v>
      </c>
      <c r="E13" s="10" t="s">
        <v>244</v>
      </c>
      <c r="F13" s="9">
        <v>14.688000000000001</v>
      </c>
      <c r="G13" s="10" t="s">
        <v>159</v>
      </c>
      <c r="H13" s="9">
        <v>0</v>
      </c>
      <c r="I13" s="10" t="s">
        <v>159</v>
      </c>
      <c r="J13" s="9">
        <v>0</v>
      </c>
      <c r="K13" s="10" t="s">
        <v>244</v>
      </c>
      <c r="L13" s="9">
        <v>0</v>
      </c>
      <c r="M13" s="10" t="s">
        <v>244</v>
      </c>
      <c r="N13" s="9">
        <v>0</v>
      </c>
      <c r="O13" s="10" t="s">
        <v>244</v>
      </c>
      <c r="P13" s="9">
        <v>0</v>
      </c>
      <c r="Q13" s="10" t="s">
        <v>244</v>
      </c>
      <c r="R13" s="9">
        <v>14.688000000000001</v>
      </c>
      <c r="S13" s="10" t="s">
        <v>159</v>
      </c>
    </row>
    <row r="14" spans="1:19" x14ac:dyDescent="0.2">
      <c r="A14" s="12" t="s">
        <v>180</v>
      </c>
      <c r="B14" s="9">
        <v>0</v>
      </c>
      <c r="C14" s="10" t="s">
        <v>244</v>
      </c>
      <c r="D14" s="9">
        <v>0</v>
      </c>
      <c r="E14" s="10" t="s">
        <v>244</v>
      </c>
      <c r="F14" s="9">
        <v>14.1</v>
      </c>
      <c r="G14" s="10" t="s">
        <v>159</v>
      </c>
      <c r="H14" s="9">
        <v>0</v>
      </c>
      <c r="I14" s="10" t="s">
        <v>159</v>
      </c>
      <c r="J14" s="9">
        <v>0</v>
      </c>
      <c r="K14" s="10" t="s">
        <v>244</v>
      </c>
      <c r="L14" s="9">
        <v>0</v>
      </c>
      <c r="M14" s="10" t="s">
        <v>244</v>
      </c>
      <c r="N14" s="9">
        <v>0</v>
      </c>
      <c r="O14" s="10" t="s">
        <v>244</v>
      </c>
      <c r="P14" s="9">
        <v>0</v>
      </c>
      <c r="Q14" s="10" t="s">
        <v>244</v>
      </c>
      <c r="R14" s="9">
        <v>14.1</v>
      </c>
      <c r="S14" s="10" t="s">
        <v>159</v>
      </c>
    </row>
    <row r="15" spans="1:19" x14ac:dyDescent="0.2">
      <c r="A15" s="12" t="s">
        <v>181</v>
      </c>
      <c r="B15" s="9">
        <v>0</v>
      </c>
      <c r="C15" s="10" t="s">
        <v>244</v>
      </c>
      <c r="D15" s="9">
        <v>0</v>
      </c>
      <c r="E15" s="10" t="s">
        <v>244</v>
      </c>
      <c r="F15" s="9">
        <v>14.753</v>
      </c>
      <c r="G15" s="10" t="s">
        <v>159</v>
      </c>
      <c r="H15" s="9">
        <v>0</v>
      </c>
      <c r="I15" s="10" t="s">
        <v>159</v>
      </c>
      <c r="J15" s="9">
        <v>0</v>
      </c>
      <c r="K15" s="10" t="s">
        <v>244</v>
      </c>
      <c r="L15" s="9">
        <v>0</v>
      </c>
      <c r="M15" s="10" t="s">
        <v>244</v>
      </c>
      <c r="N15" s="9">
        <v>0</v>
      </c>
      <c r="O15" s="10" t="s">
        <v>244</v>
      </c>
      <c r="P15" s="9">
        <v>0</v>
      </c>
      <c r="Q15" s="10" t="s">
        <v>244</v>
      </c>
      <c r="R15" s="9">
        <v>14.753</v>
      </c>
      <c r="S15" s="10" t="s">
        <v>159</v>
      </c>
    </row>
    <row r="16" spans="1:19" x14ac:dyDescent="0.2">
      <c r="A16" s="12" t="s">
        <v>182</v>
      </c>
      <c r="B16" s="9">
        <v>0</v>
      </c>
      <c r="C16" s="10" t="s">
        <v>244</v>
      </c>
      <c r="D16" s="9">
        <v>0</v>
      </c>
      <c r="E16" s="10" t="s">
        <v>244</v>
      </c>
      <c r="F16" s="9">
        <v>6.8120000000000003</v>
      </c>
      <c r="G16" s="10" t="s">
        <v>159</v>
      </c>
      <c r="H16" s="9">
        <v>0</v>
      </c>
      <c r="I16" s="10" t="s">
        <v>159</v>
      </c>
      <c r="J16" s="9">
        <v>0</v>
      </c>
      <c r="K16" s="10" t="s">
        <v>244</v>
      </c>
      <c r="L16" s="9">
        <v>0</v>
      </c>
      <c r="M16" s="10" t="s">
        <v>244</v>
      </c>
      <c r="N16" s="9">
        <v>0</v>
      </c>
      <c r="O16" s="10" t="s">
        <v>244</v>
      </c>
      <c r="P16" s="9">
        <v>0</v>
      </c>
      <c r="Q16" s="10" t="s">
        <v>244</v>
      </c>
      <c r="R16" s="9">
        <v>6.8120000000000003</v>
      </c>
      <c r="S16" s="10" t="s">
        <v>159</v>
      </c>
    </row>
    <row r="17" spans="1:19" x14ac:dyDescent="0.2">
      <c r="A17" s="12" t="s">
        <v>183</v>
      </c>
      <c r="B17" s="9">
        <v>0</v>
      </c>
      <c r="C17" s="10" t="s">
        <v>244</v>
      </c>
      <c r="D17" s="9">
        <v>0</v>
      </c>
      <c r="E17" s="10" t="s">
        <v>244</v>
      </c>
      <c r="F17" s="9">
        <v>3.7709999999999999</v>
      </c>
      <c r="G17" s="10" t="s">
        <v>159</v>
      </c>
      <c r="H17" s="9">
        <v>0</v>
      </c>
      <c r="I17" s="10" t="s">
        <v>159</v>
      </c>
      <c r="J17" s="9">
        <v>0</v>
      </c>
      <c r="K17" s="10" t="s">
        <v>244</v>
      </c>
      <c r="L17" s="9">
        <v>0</v>
      </c>
      <c r="M17" s="10" t="s">
        <v>244</v>
      </c>
      <c r="N17" s="9">
        <v>0</v>
      </c>
      <c r="O17" s="10" t="s">
        <v>244</v>
      </c>
      <c r="P17" s="9">
        <v>0</v>
      </c>
      <c r="Q17" s="10" t="s">
        <v>244</v>
      </c>
      <c r="R17" s="9">
        <v>3.7709999999999999</v>
      </c>
      <c r="S17" s="10" t="s">
        <v>159</v>
      </c>
    </row>
    <row r="18" spans="1:19" x14ac:dyDescent="0.2">
      <c r="A18" s="12" t="s">
        <v>185</v>
      </c>
      <c r="B18" s="9">
        <v>0</v>
      </c>
      <c r="C18" s="10" t="s">
        <v>244</v>
      </c>
      <c r="D18" s="9">
        <v>0</v>
      </c>
      <c r="E18" s="10" t="s">
        <v>244</v>
      </c>
      <c r="F18" s="9">
        <v>0.76100000000000001</v>
      </c>
      <c r="G18" s="10" t="s">
        <v>159</v>
      </c>
      <c r="H18" s="9">
        <v>0</v>
      </c>
      <c r="I18" s="10" t="s">
        <v>159</v>
      </c>
      <c r="J18" s="9">
        <v>0</v>
      </c>
      <c r="K18" s="10" t="s">
        <v>244</v>
      </c>
      <c r="L18" s="9">
        <v>0</v>
      </c>
      <c r="M18" s="10" t="s">
        <v>244</v>
      </c>
      <c r="N18" s="9">
        <v>0</v>
      </c>
      <c r="O18" s="10" t="s">
        <v>244</v>
      </c>
      <c r="P18" s="9">
        <v>0</v>
      </c>
      <c r="Q18" s="10" t="s">
        <v>244</v>
      </c>
      <c r="R18" s="9">
        <v>0.76100000000000001</v>
      </c>
      <c r="S18" s="10" t="s">
        <v>159</v>
      </c>
    </row>
    <row r="19" spans="1:19" x14ac:dyDescent="0.2">
      <c r="A19" s="12" t="s">
        <v>186</v>
      </c>
      <c r="B19" s="9">
        <v>0</v>
      </c>
      <c r="C19" s="10" t="s">
        <v>244</v>
      </c>
      <c r="D19" s="9">
        <v>0</v>
      </c>
      <c r="E19" s="10" t="s">
        <v>244</v>
      </c>
      <c r="F19" s="9">
        <v>0</v>
      </c>
      <c r="G19" s="10" t="s">
        <v>159</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159</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159</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159</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159</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159</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8.0000000000000002E-3</v>
      </c>
      <c r="G25" s="10" t="s">
        <v>159</v>
      </c>
      <c r="H25" s="9">
        <v>0</v>
      </c>
      <c r="I25" s="10" t="s">
        <v>159</v>
      </c>
      <c r="J25" s="9">
        <v>0</v>
      </c>
      <c r="K25" s="10" t="s">
        <v>244</v>
      </c>
      <c r="L25" s="9">
        <v>0</v>
      </c>
      <c r="M25" s="10" t="s">
        <v>244</v>
      </c>
      <c r="N25" s="9">
        <v>0</v>
      </c>
      <c r="O25" s="10" t="s">
        <v>244</v>
      </c>
      <c r="P25" s="9">
        <v>0</v>
      </c>
      <c r="Q25" s="10" t="s">
        <v>244</v>
      </c>
      <c r="R25" s="9">
        <v>8.0000000000000002E-3</v>
      </c>
      <c r="S25" s="10" t="s">
        <v>159</v>
      </c>
    </row>
    <row r="26" spans="1:19" x14ac:dyDescent="0.2">
      <c r="A26" s="12" t="s">
        <v>194</v>
      </c>
      <c r="B26" s="9">
        <v>0</v>
      </c>
      <c r="C26" s="10" t="s">
        <v>244</v>
      </c>
      <c r="D26" s="9">
        <v>0</v>
      </c>
      <c r="E26" s="10" t="s">
        <v>244</v>
      </c>
      <c r="F26" s="9">
        <v>4.5649999999999996E-3</v>
      </c>
      <c r="G26" s="10" t="s">
        <v>159</v>
      </c>
      <c r="H26" s="9">
        <v>0</v>
      </c>
      <c r="I26" s="10" t="s">
        <v>159</v>
      </c>
      <c r="J26" s="9">
        <v>0</v>
      </c>
      <c r="K26" s="10" t="s">
        <v>244</v>
      </c>
      <c r="L26" s="9">
        <v>0</v>
      </c>
      <c r="M26" s="10" t="s">
        <v>244</v>
      </c>
      <c r="N26" s="9">
        <v>0</v>
      </c>
      <c r="O26" s="10" t="s">
        <v>244</v>
      </c>
      <c r="P26" s="9">
        <v>0</v>
      </c>
      <c r="Q26" s="10" t="s">
        <v>244</v>
      </c>
      <c r="R26" s="9">
        <v>4.5649999999999996E-3</v>
      </c>
      <c r="S26" s="10" t="s">
        <v>159</v>
      </c>
    </row>
    <row r="27" spans="1:19" x14ac:dyDescent="0.2">
      <c r="A27" s="12" t="s">
        <v>196</v>
      </c>
      <c r="B27" s="9">
        <v>0</v>
      </c>
      <c r="C27" s="10" t="s">
        <v>244</v>
      </c>
      <c r="D27" s="9">
        <v>0</v>
      </c>
      <c r="E27" s="10" t="s">
        <v>244</v>
      </c>
      <c r="F27" s="9">
        <v>1E-3</v>
      </c>
      <c r="G27" s="10" t="s">
        <v>159</v>
      </c>
      <c r="H27" s="9">
        <v>0</v>
      </c>
      <c r="I27" s="10" t="s">
        <v>159</v>
      </c>
      <c r="J27" s="9">
        <v>0</v>
      </c>
      <c r="K27" s="10" t="s">
        <v>244</v>
      </c>
      <c r="L27" s="9">
        <v>0</v>
      </c>
      <c r="M27" s="10" t="s">
        <v>244</v>
      </c>
      <c r="N27" s="9">
        <v>0</v>
      </c>
      <c r="O27" s="10" t="s">
        <v>244</v>
      </c>
      <c r="P27" s="9">
        <v>0</v>
      </c>
      <c r="Q27" s="10" t="s">
        <v>244</v>
      </c>
      <c r="R27" s="9">
        <v>1E-3</v>
      </c>
      <c r="S27" s="10" t="s">
        <v>159</v>
      </c>
    </row>
    <row r="28" spans="1:19" x14ac:dyDescent="0.2">
      <c r="A28" s="12" t="s">
        <v>197</v>
      </c>
      <c r="B28" s="9">
        <v>0</v>
      </c>
      <c r="C28" s="10" t="s">
        <v>244</v>
      </c>
      <c r="D28" s="9">
        <v>0</v>
      </c>
      <c r="E28" s="10" t="s">
        <v>244</v>
      </c>
      <c r="F28" s="9">
        <v>0.81799999999999995</v>
      </c>
      <c r="G28" s="10" t="s">
        <v>195</v>
      </c>
      <c r="H28" s="9">
        <v>0</v>
      </c>
      <c r="I28" s="10" t="s">
        <v>159</v>
      </c>
      <c r="J28" s="9">
        <v>0</v>
      </c>
      <c r="K28" s="10" t="s">
        <v>244</v>
      </c>
      <c r="L28" s="9">
        <v>0</v>
      </c>
      <c r="M28" s="10" t="s">
        <v>244</v>
      </c>
      <c r="N28" s="9">
        <v>0</v>
      </c>
      <c r="O28" s="10" t="s">
        <v>244</v>
      </c>
      <c r="P28" s="9">
        <v>0</v>
      </c>
      <c r="Q28" s="10" t="s">
        <v>244</v>
      </c>
      <c r="R28" s="9">
        <v>0.81799999999999995</v>
      </c>
      <c r="S28" s="10" t="s">
        <v>159</v>
      </c>
    </row>
    <row r="29" spans="1:19" x14ac:dyDescent="0.2">
      <c r="A29" s="12" t="s">
        <v>198</v>
      </c>
      <c r="B29" s="9">
        <v>0</v>
      </c>
      <c r="C29" s="10" t="s">
        <v>244</v>
      </c>
      <c r="D29" s="9">
        <v>0</v>
      </c>
      <c r="E29" s="10" t="s">
        <v>244</v>
      </c>
      <c r="F29" s="9">
        <v>3.79</v>
      </c>
      <c r="G29" s="10" t="s">
        <v>159</v>
      </c>
      <c r="H29" s="9">
        <v>0</v>
      </c>
      <c r="I29" s="10" t="s">
        <v>159</v>
      </c>
      <c r="J29" s="9">
        <v>0</v>
      </c>
      <c r="K29" s="10" t="s">
        <v>244</v>
      </c>
      <c r="L29" s="9">
        <v>0</v>
      </c>
      <c r="M29" s="10" t="s">
        <v>244</v>
      </c>
      <c r="N29" s="9">
        <v>0</v>
      </c>
      <c r="O29" s="10" t="s">
        <v>244</v>
      </c>
      <c r="P29" s="9">
        <v>0</v>
      </c>
      <c r="Q29" s="10" t="s">
        <v>244</v>
      </c>
      <c r="R29" s="9">
        <v>3.79</v>
      </c>
      <c r="S29" s="10" t="s">
        <v>159</v>
      </c>
    </row>
    <row r="30" spans="1:19" x14ac:dyDescent="0.2">
      <c r="A30" s="12" t="s">
        <v>199</v>
      </c>
      <c r="B30" s="9">
        <v>0</v>
      </c>
      <c r="C30" s="10" t="s">
        <v>244</v>
      </c>
      <c r="D30" s="9">
        <v>0</v>
      </c>
      <c r="E30" s="10" t="s">
        <v>244</v>
      </c>
      <c r="F30" s="9">
        <v>11.127000000000001</v>
      </c>
      <c r="G30" s="10" t="s">
        <v>159</v>
      </c>
      <c r="H30" s="9">
        <v>0</v>
      </c>
      <c r="I30" s="10" t="s">
        <v>159</v>
      </c>
      <c r="J30" s="9">
        <v>0</v>
      </c>
      <c r="K30" s="10" t="s">
        <v>244</v>
      </c>
      <c r="L30" s="9">
        <v>0</v>
      </c>
      <c r="M30" s="10" t="s">
        <v>244</v>
      </c>
      <c r="N30" s="9">
        <v>0</v>
      </c>
      <c r="O30" s="10" t="s">
        <v>244</v>
      </c>
      <c r="P30" s="9">
        <v>0</v>
      </c>
      <c r="Q30" s="10" t="s">
        <v>244</v>
      </c>
      <c r="R30" s="9">
        <v>11.127000000000001</v>
      </c>
      <c r="S30" s="10" t="s">
        <v>159</v>
      </c>
    </row>
    <row r="31" spans="1:19" x14ac:dyDescent="0.2">
      <c r="A31" s="12" t="s">
        <v>200</v>
      </c>
      <c r="B31" s="9">
        <v>0</v>
      </c>
      <c r="C31" s="10" t="s">
        <v>244</v>
      </c>
      <c r="D31" s="9">
        <v>0</v>
      </c>
      <c r="E31" s="10" t="s">
        <v>244</v>
      </c>
      <c r="F31" s="9">
        <v>18.03</v>
      </c>
      <c r="G31" s="10" t="s">
        <v>159</v>
      </c>
      <c r="H31" s="9">
        <v>0</v>
      </c>
      <c r="I31" s="10" t="s">
        <v>159</v>
      </c>
      <c r="J31" s="9">
        <v>0</v>
      </c>
      <c r="K31" s="10" t="s">
        <v>244</v>
      </c>
      <c r="L31" s="9">
        <v>0</v>
      </c>
      <c r="M31" s="10" t="s">
        <v>244</v>
      </c>
      <c r="N31" s="9">
        <v>0</v>
      </c>
      <c r="O31" s="10" t="s">
        <v>244</v>
      </c>
      <c r="P31" s="9">
        <v>0</v>
      </c>
      <c r="Q31" s="10" t="s">
        <v>244</v>
      </c>
      <c r="R31" s="9">
        <v>18.03</v>
      </c>
      <c r="S31" s="10" t="s">
        <v>159</v>
      </c>
    </row>
    <row r="32" spans="1:19" x14ac:dyDescent="0.2">
      <c r="A32" s="15" t="s">
        <v>201</v>
      </c>
      <c r="B32" s="13">
        <v>0</v>
      </c>
      <c r="C32" s="14" t="s">
        <v>244</v>
      </c>
      <c r="D32" s="13">
        <v>0</v>
      </c>
      <c r="E32" s="14" t="s">
        <v>244</v>
      </c>
      <c r="F32" s="13">
        <v>44.402999999999999</v>
      </c>
      <c r="G32" s="14" t="s">
        <v>159</v>
      </c>
      <c r="H32" s="13">
        <v>0</v>
      </c>
      <c r="I32" s="14" t="s">
        <v>159</v>
      </c>
      <c r="J32" s="13">
        <v>0</v>
      </c>
      <c r="K32" s="14" t="s">
        <v>244</v>
      </c>
      <c r="L32" s="13">
        <v>0</v>
      </c>
      <c r="M32" s="14" t="s">
        <v>244</v>
      </c>
      <c r="N32" s="13">
        <v>0</v>
      </c>
      <c r="O32" s="14" t="s">
        <v>244</v>
      </c>
      <c r="P32" s="13">
        <v>0</v>
      </c>
      <c r="Q32" s="14" t="s">
        <v>244</v>
      </c>
      <c r="R32" s="13">
        <v>44.402999999999999</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4'!A2", "&lt;&lt;&lt; Previous table")</f>
        <v>&lt;&lt;&lt; Previous table</v>
      </c>
    </row>
    <row r="45" spans="1:2" x14ac:dyDescent="0.2">
      <c r="A45" s="17" t="str">
        <f>HYPERLINK("#'INTERACTIVE_GAMING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HYPERLINK("#'INDEX'!B41", "Link to index")</f>
        <v>Link to index</v>
      </c>
    </row>
    <row r="2" spans="1:19" ht="15.75" customHeight="1" x14ac:dyDescent="0.2">
      <c r="A2" s="25" t="s">
        <v>292</v>
      </c>
      <c r="B2" s="24"/>
      <c r="C2" s="24"/>
      <c r="D2" s="24"/>
      <c r="E2" s="24"/>
      <c r="F2" s="24"/>
      <c r="G2" s="24"/>
      <c r="H2" s="24"/>
      <c r="I2" s="24"/>
      <c r="J2" s="24"/>
      <c r="K2" s="24"/>
      <c r="L2" s="24"/>
      <c r="M2" s="24"/>
      <c r="N2" s="24"/>
      <c r="O2" s="24"/>
      <c r="P2" s="24"/>
      <c r="Q2" s="24"/>
      <c r="R2" s="24"/>
      <c r="S2" s="24"/>
    </row>
    <row r="3" spans="1:19" ht="15.75" customHeight="1" x14ac:dyDescent="0.2">
      <c r="A3" s="25" t="s">
        <v>59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0.26357522123893801</v>
      </c>
      <c r="G8" s="10" t="s">
        <v>159</v>
      </c>
      <c r="H8" s="9">
        <v>0</v>
      </c>
      <c r="I8" s="10" t="s">
        <v>159</v>
      </c>
      <c r="J8" s="9">
        <v>0</v>
      </c>
      <c r="K8" s="10" t="s">
        <v>244</v>
      </c>
      <c r="L8" s="9">
        <v>0</v>
      </c>
      <c r="M8" s="10" t="s">
        <v>159</v>
      </c>
      <c r="N8" s="9">
        <v>0</v>
      </c>
      <c r="O8" s="10" t="s">
        <v>244</v>
      </c>
      <c r="P8" s="9">
        <v>0</v>
      </c>
      <c r="Q8" s="10" t="s">
        <v>244</v>
      </c>
      <c r="R8" s="9">
        <v>0.26357522123893801</v>
      </c>
      <c r="S8" s="10" t="s">
        <v>159</v>
      </c>
    </row>
    <row r="9" spans="1:19" x14ac:dyDescent="0.2">
      <c r="A9" s="12" t="s">
        <v>172</v>
      </c>
      <c r="B9" s="9">
        <v>0</v>
      </c>
      <c r="C9" s="10" t="s">
        <v>244</v>
      </c>
      <c r="D9" s="9">
        <v>0</v>
      </c>
      <c r="E9" s="10" t="s">
        <v>244</v>
      </c>
      <c r="F9" s="9">
        <v>10.1995936599424</v>
      </c>
      <c r="G9" s="10" t="s">
        <v>159</v>
      </c>
      <c r="H9" s="9">
        <v>0</v>
      </c>
      <c r="I9" s="10" t="s">
        <v>159</v>
      </c>
      <c r="J9" s="9">
        <v>0</v>
      </c>
      <c r="K9" s="10" t="s">
        <v>244</v>
      </c>
      <c r="L9" s="9">
        <v>0</v>
      </c>
      <c r="M9" s="10" t="s">
        <v>159</v>
      </c>
      <c r="N9" s="9">
        <v>0</v>
      </c>
      <c r="O9" s="10" t="s">
        <v>244</v>
      </c>
      <c r="P9" s="9">
        <v>0</v>
      </c>
      <c r="Q9" s="10" t="s">
        <v>244</v>
      </c>
      <c r="R9" s="9">
        <v>10.1995936599424</v>
      </c>
      <c r="S9" s="10" t="s">
        <v>159</v>
      </c>
    </row>
    <row r="10" spans="1:19" x14ac:dyDescent="0.2">
      <c r="A10" s="12" t="s">
        <v>173</v>
      </c>
      <c r="B10" s="9">
        <v>0</v>
      </c>
      <c r="C10" s="10" t="s">
        <v>244</v>
      </c>
      <c r="D10" s="9">
        <v>0</v>
      </c>
      <c r="E10" s="10" t="s">
        <v>244</v>
      </c>
      <c r="F10" s="9">
        <v>26.346057065217401</v>
      </c>
      <c r="G10" s="10" t="s">
        <v>159</v>
      </c>
      <c r="H10" s="9">
        <v>0</v>
      </c>
      <c r="I10" s="10" t="s">
        <v>159</v>
      </c>
      <c r="J10" s="9">
        <v>0</v>
      </c>
      <c r="K10" s="10" t="s">
        <v>244</v>
      </c>
      <c r="L10" s="9">
        <v>2.6779891304347801E-2</v>
      </c>
      <c r="M10" s="10" t="s">
        <v>177</v>
      </c>
      <c r="N10" s="9">
        <v>0</v>
      </c>
      <c r="O10" s="10" t="s">
        <v>244</v>
      </c>
      <c r="P10" s="9">
        <v>0</v>
      </c>
      <c r="Q10" s="10" t="s">
        <v>244</v>
      </c>
      <c r="R10" s="9">
        <v>26.372836956521699</v>
      </c>
      <c r="S10" s="10" t="s">
        <v>159</v>
      </c>
    </row>
    <row r="11" spans="1:19" x14ac:dyDescent="0.2">
      <c r="A11" s="12" t="s">
        <v>174</v>
      </c>
      <c r="B11" s="9">
        <v>0</v>
      </c>
      <c r="C11" s="10" t="s">
        <v>244</v>
      </c>
      <c r="D11" s="9">
        <v>0</v>
      </c>
      <c r="E11" s="10" t="s">
        <v>244</v>
      </c>
      <c r="F11" s="9">
        <v>26.116834874504601</v>
      </c>
      <c r="G11" s="10" t="s">
        <v>159</v>
      </c>
      <c r="H11" s="9">
        <v>0</v>
      </c>
      <c r="I11" s="10" t="s">
        <v>282</v>
      </c>
      <c r="J11" s="9">
        <v>0</v>
      </c>
      <c r="K11" s="10" t="s">
        <v>244</v>
      </c>
      <c r="L11" s="9">
        <v>0.222182298546896</v>
      </c>
      <c r="M11" s="10" t="s">
        <v>177</v>
      </c>
      <c r="N11" s="9">
        <v>0</v>
      </c>
      <c r="O11" s="10" t="s">
        <v>244</v>
      </c>
      <c r="P11" s="9">
        <v>0</v>
      </c>
      <c r="Q11" s="10" t="s">
        <v>244</v>
      </c>
      <c r="R11" s="9">
        <v>26.339017173051499</v>
      </c>
      <c r="S11" s="10" t="s">
        <v>159</v>
      </c>
    </row>
    <row r="12" spans="1:19" x14ac:dyDescent="0.2">
      <c r="A12" s="12" t="s">
        <v>175</v>
      </c>
      <c r="B12" s="9">
        <v>0</v>
      </c>
      <c r="C12" s="10" t="s">
        <v>244</v>
      </c>
      <c r="D12" s="9">
        <v>0</v>
      </c>
      <c r="E12" s="10" t="s">
        <v>244</v>
      </c>
      <c r="F12" s="9">
        <v>31.182230769230799</v>
      </c>
      <c r="G12" s="10" t="s">
        <v>159</v>
      </c>
      <c r="H12" s="9">
        <v>0</v>
      </c>
      <c r="I12" s="10" t="s">
        <v>159</v>
      </c>
      <c r="J12" s="9">
        <v>0</v>
      </c>
      <c r="K12" s="10" t="s">
        <v>244</v>
      </c>
      <c r="L12" s="9">
        <v>5.5592307692307698E-2</v>
      </c>
      <c r="M12" s="10" t="s">
        <v>177</v>
      </c>
      <c r="N12" s="9">
        <v>0</v>
      </c>
      <c r="O12" s="10" t="s">
        <v>244</v>
      </c>
      <c r="P12" s="9">
        <v>0</v>
      </c>
      <c r="Q12" s="10" t="s">
        <v>244</v>
      </c>
      <c r="R12" s="9">
        <v>31.2378230769231</v>
      </c>
      <c r="S12" s="10" t="s">
        <v>159</v>
      </c>
    </row>
    <row r="13" spans="1:19" x14ac:dyDescent="0.2">
      <c r="A13" s="12" t="s">
        <v>179</v>
      </c>
      <c r="B13" s="9">
        <v>0</v>
      </c>
      <c r="C13" s="10" t="s">
        <v>244</v>
      </c>
      <c r="D13" s="9">
        <v>0</v>
      </c>
      <c r="E13" s="10" t="s">
        <v>244</v>
      </c>
      <c r="F13" s="9">
        <v>24.1552340425532</v>
      </c>
      <c r="G13" s="10" t="s">
        <v>159</v>
      </c>
      <c r="H13" s="9">
        <v>0</v>
      </c>
      <c r="I13" s="10" t="s">
        <v>159</v>
      </c>
      <c r="J13" s="9">
        <v>0</v>
      </c>
      <c r="K13" s="10" t="s">
        <v>244</v>
      </c>
      <c r="L13" s="9">
        <v>0</v>
      </c>
      <c r="M13" s="10" t="s">
        <v>244</v>
      </c>
      <c r="N13" s="9">
        <v>0</v>
      </c>
      <c r="O13" s="10" t="s">
        <v>244</v>
      </c>
      <c r="P13" s="9">
        <v>0</v>
      </c>
      <c r="Q13" s="10" t="s">
        <v>244</v>
      </c>
      <c r="R13" s="9">
        <v>24.1552340425532</v>
      </c>
      <c r="S13" s="10" t="s">
        <v>159</v>
      </c>
    </row>
    <row r="14" spans="1:19" x14ac:dyDescent="0.2">
      <c r="A14" s="12" t="s">
        <v>180</v>
      </c>
      <c r="B14" s="9">
        <v>0</v>
      </c>
      <c r="C14" s="10" t="s">
        <v>244</v>
      </c>
      <c r="D14" s="9">
        <v>0</v>
      </c>
      <c r="E14" s="10" t="s">
        <v>244</v>
      </c>
      <c r="F14" s="9">
        <v>22.649633251833698</v>
      </c>
      <c r="G14" s="10" t="s">
        <v>159</v>
      </c>
      <c r="H14" s="9">
        <v>0</v>
      </c>
      <c r="I14" s="10" t="s">
        <v>159</v>
      </c>
      <c r="J14" s="9">
        <v>0</v>
      </c>
      <c r="K14" s="10" t="s">
        <v>244</v>
      </c>
      <c r="L14" s="9">
        <v>0</v>
      </c>
      <c r="M14" s="10" t="s">
        <v>244</v>
      </c>
      <c r="N14" s="9">
        <v>0</v>
      </c>
      <c r="O14" s="10" t="s">
        <v>244</v>
      </c>
      <c r="P14" s="9">
        <v>0</v>
      </c>
      <c r="Q14" s="10" t="s">
        <v>244</v>
      </c>
      <c r="R14" s="9">
        <v>22.649633251833698</v>
      </c>
      <c r="S14" s="10" t="s">
        <v>159</v>
      </c>
    </row>
    <row r="15" spans="1:19" x14ac:dyDescent="0.2">
      <c r="A15" s="12" t="s">
        <v>181</v>
      </c>
      <c r="B15" s="9">
        <v>0</v>
      </c>
      <c r="C15" s="10" t="s">
        <v>244</v>
      </c>
      <c r="D15" s="9">
        <v>0</v>
      </c>
      <c r="E15" s="10" t="s">
        <v>244</v>
      </c>
      <c r="F15" s="9">
        <v>22.9685331753555</v>
      </c>
      <c r="G15" s="10" t="s">
        <v>159</v>
      </c>
      <c r="H15" s="9">
        <v>0</v>
      </c>
      <c r="I15" s="10" t="s">
        <v>159</v>
      </c>
      <c r="J15" s="9">
        <v>0</v>
      </c>
      <c r="K15" s="10" t="s">
        <v>244</v>
      </c>
      <c r="L15" s="9">
        <v>0</v>
      </c>
      <c r="M15" s="10" t="s">
        <v>244</v>
      </c>
      <c r="N15" s="9">
        <v>0</v>
      </c>
      <c r="O15" s="10" t="s">
        <v>244</v>
      </c>
      <c r="P15" s="9">
        <v>0</v>
      </c>
      <c r="Q15" s="10" t="s">
        <v>244</v>
      </c>
      <c r="R15" s="9">
        <v>22.9685331753555</v>
      </c>
      <c r="S15" s="10" t="s">
        <v>159</v>
      </c>
    </row>
    <row r="16" spans="1:19" x14ac:dyDescent="0.2">
      <c r="A16" s="12" t="s">
        <v>182</v>
      </c>
      <c r="B16" s="9">
        <v>0</v>
      </c>
      <c r="C16" s="10" t="s">
        <v>244</v>
      </c>
      <c r="D16" s="9">
        <v>0</v>
      </c>
      <c r="E16" s="10" t="s">
        <v>244</v>
      </c>
      <c r="F16" s="9">
        <v>10.300308400460301</v>
      </c>
      <c r="G16" s="10" t="s">
        <v>159</v>
      </c>
      <c r="H16" s="9">
        <v>0</v>
      </c>
      <c r="I16" s="10" t="s">
        <v>159</v>
      </c>
      <c r="J16" s="9">
        <v>0</v>
      </c>
      <c r="K16" s="10" t="s">
        <v>244</v>
      </c>
      <c r="L16" s="9">
        <v>0</v>
      </c>
      <c r="M16" s="10" t="s">
        <v>244</v>
      </c>
      <c r="N16" s="9">
        <v>0</v>
      </c>
      <c r="O16" s="10" t="s">
        <v>244</v>
      </c>
      <c r="P16" s="9">
        <v>0</v>
      </c>
      <c r="Q16" s="10" t="s">
        <v>244</v>
      </c>
      <c r="R16" s="9">
        <v>10.300308400460301</v>
      </c>
      <c r="S16" s="10" t="s">
        <v>159</v>
      </c>
    </row>
    <row r="17" spans="1:19" x14ac:dyDescent="0.2">
      <c r="A17" s="12" t="s">
        <v>183</v>
      </c>
      <c r="B17" s="9">
        <v>0</v>
      </c>
      <c r="C17" s="10" t="s">
        <v>244</v>
      </c>
      <c r="D17" s="9">
        <v>0</v>
      </c>
      <c r="E17" s="10" t="s">
        <v>244</v>
      </c>
      <c r="F17" s="9">
        <v>5.5179220489977698</v>
      </c>
      <c r="G17" s="10" t="s">
        <v>159</v>
      </c>
      <c r="H17" s="9">
        <v>0</v>
      </c>
      <c r="I17" s="10" t="s">
        <v>159</v>
      </c>
      <c r="J17" s="9">
        <v>0</v>
      </c>
      <c r="K17" s="10" t="s">
        <v>244</v>
      </c>
      <c r="L17" s="9">
        <v>0</v>
      </c>
      <c r="M17" s="10" t="s">
        <v>244</v>
      </c>
      <c r="N17" s="9">
        <v>0</v>
      </c>
      <c r="O17" s="10" t="s">
        <v>244</v>
      </c>
      <c r="P17" s="9">
        <v>0</v>
      </c>
      <c r="Q17" s="10" t="s">
        <v>244</v>
      </c>
      <c r="R17" s="9">
        <v>5.5179220489977698</v>
      </c>
      <c r="S17" s="10" t="s">
        <v>159</v>
      </c>
    </row>
    <row r="18" spans="1:19" x14ac:dyDescent="0.2">
      <c r="A18" s="12" t="s">
        <v>185</v>
      </c>
      <c r="B18" s="9">
        <v>0</v>
      </c>
      <c r="C18" s="10" t="s">
        <v>244</v>
      </c>
      <c r="D18" s="9">
        <v>0</v>
      </c>
      <c r="E18" s="10" t="s">
        <v>244</v>
      </c>
      <c r="F18" s="9">
        <v>1.07986393088553</v>
      </c>
      <c r="G18" s="10" t="s">
        <v>159</v>
      </c>
      <c r="H18" s="9">
        <v>0</v>
      </c>
      <c r="I18" s="10" t="s">
        <v>159</v>
      </c>
      <c r="J18" s="9">
        <v>0</v>
      </c>
      <c r="K18" s="10" t="s">
        <v>244</v>
      </c>
      <c r="L18" s="9">
        <v>0</v>
      </c>
      <c r="M18" s="10" t="s">
        <v>244</v>
      </c>
      <c r="N18" s="9">
        <v>0</v>
      </c>
      <c r="O18" s="10" t="s">
        <v>244</v>
      </c>
      <c r="P18" s="9">
        <v>0</v>
      </c>
      <c r="Q18" s="10" t="s">
        <v>244</v>
      </c>
      <c r="R18" s="9">
        <v>1.07986393088553</v>
      </c>
      <c r="S18" s="10" t="s">
        <v>159</v>
      </c>
    </row>
    <row r="19" spans="1:19" x14ac:dyDescent="0.2">
      <c r="A19" s="12" t="s">
        <v>186</v>
      </c>
      <c r="B19" s="9">
        <v>0</v>
      </c>
      <c r="C19" s="10" t="s">
        <v>244</v>
      </c>
      <c r="D19" s="9">
        <v>0</v>
      </c>
      <c r="E19" s="10" t="s">
        <v>244</v>
      </c>
      <c r="F19" s="9">
        <v>0</v>
      </c>
      <c r="G19" s="10" t="s">
        <v>159</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159</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159</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159</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159</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159</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9.7063711911357393E-3</v>
      </c>
      <c r="G25" s="10" t="s">
        <v>159</v>
      </c>
      <c r="H25" s="9">
        <v>0</v>
      </c>
      <c r="I25" s="10" t="s">
        <v>159</v>
      </c>
      <c r="J25" s="9">
        <v>0</v>
      </c>
      <c r="K25" s="10" t="s">
        <v>244</v>
      </c>
      <c r="L25" s="9">
        <v>0</v>
      </c>
      <c r="M25" s="10" t="s">
        <v>244</v>
      </c>
      <c r="N25" s="9">
        <v>0</v>
      </c>
      <c r="O25" s="10" t="s">
        <v>244</v>
      </c>
      <c r="P25" s="9">
        <v>0</v>
      </c>
      <c r="Q25" s="10" t="s">
        <v>244</v>
      </c>
      <c r="R25" s="9">
        <v>9.7063711911357393E-3</v>
      </c>
      <c r="S25" s="10" t="s">
        <v>159</v>
      </c>
    </row>
    <row r="26" spans="1:19" x14ac:dyDescent="0.2">
      <c r="A26" s="12" t="s">
        <v>194</v>
      </c>
      <c r="B26" s="9">
        <v>0</v>
      </c>
      <c r="C26" s="10" t="s">
        <v>244</v>
      </c>
      <c r="D26" s="9">
        <v>0</v>
      </c>
      <c r="E26" s="10" t="s">
        <v>244</v>
      </c>
      <c r="F26" s="9">
        <v>5.4432032667876603E-3</v>
      </c>
      <c r="G26" s="10" t="s">
        <v>159</v>
      </c>
      <c r="H26" s="9">
        <v>0</v>
      </c>
      <c r="I26" s="10" t="s">
        <v>159</v>
      </c>
      <c r="J26" s="9">
        <v>0</v>
      </c>
      <c r="K26" s="10" t="s">
        <v>244</v>
      </c>
      <c r="L26" s="9">
        <v>0</v>
      </c>
      <c r="M26" s="10" t="s">
        <v>244</v>
      </c>
      <c r="N26" s="9">
        <v>0</v>
      </c>
      <c r="O26" s="10" t="s">
        <v>244</v>
      </c>
      <c r="P26" s="9">
        <v>0</v>
      </c>
      <c r="Q26" s="10" t="s">
        <v>244</v>
      </c>
      <c r="R26" s="9">
        <v>5.4432032667876603E-3</v>
      </c>
      <c r="S26" s="10" t="s">
        <v>159</v>
      </c>
    </row>
    <row r="27" spans="1:19" x14ac:dyDescent="0.2">
      <c r="A27" s="12" t="s">
        <v>196</v>
      </c>
      <c r="B27" s="9">
        <v>0</v>
      </c>
      <c r="C27" s="10" t="s">
        <v>244</v>
      </c>
      <c r="D27" s="9">
        <v>0</v>
      </c>
      <c r="E27" s="10" t="s">
        <v>244</v>
      </c>
      <c r="F27" s="9">
        <v>1.1700801424755099E-3</v>
      </c>
      <c r="G27" s="10" t="s">
        <v>159</v>
      </c>
      <c r="H27" s="9">
        <v>0</v>
      </c>
      <c r="I27" s="10" t="s">
        <v>159</v>
      </c>
      <c r="J27" s="9">
        <v>0</v>
      </c>
      <c r="K27" s="10" t="s">
        <v>244</v>
      </c>
      <c r="L27" s="9">
        <v>0</v>
      </c>
      <c r="M27" s="10" t="s">
        <v>244</v>
      </c>
      <c r="N27" s="9">
        <v>0</v>
      </c>
      <c r="O27" s="10" t="s">
        <v>244</v>
      </c>
      <c r="P27" s="9">
        <v>0</v>
      </c>
      <c r="Q27" s="10" t="s">
        <v>244</v>
      </c>
      <c r="R27" s="9">
        <v>1.1700801424755099E-3</v>
      </c>
      <c r="S27" s="10" t="s">
        <v>159</v>
      </c>
    </row>
    <row r="28" spans="1:19" x14ac:dyDescent="0.2">
      <c r="A28" s="12" t="s">
        <v>197</v>
      </c>
      <c r="B28" s="9">
        <v>0</v>
      </c>
      <c r="C28" s="10" t="s">
        <v>244</v>
      </c>
      <c r="D28" s="9">
        <v>0</v>
      </c>
      <c r="E28" s="10" t="s">
        <v>244</v>
      </c>
      <c r="F28" s="9">
        <v>0.94202629272567895</v>
      </c>
      <c r="G28" s="10" t="s">
        <v>195</v>
      </c>
      <c r="H28" s="9">
        <v>0</v>
      </c>
      <c r="I28" s="10" t="s">
        <v>159</v>
      </c>
      <c r="J28" s="9">
        <v>0</v>
      </c>
      <c r="K28" s="10" t="s">
        <v>244</v>
      </c>
      <c r="L28" s="9">
        <v>0</v>
      </c>
      <c r="M28" s="10" t="s">
        <v>244</v>
      </c>
      <c r="N28" s="9">
        <v>0</v>
      </c>
      <c r="O28" s="10" t="s">
        <v>244</v>
      </c>
      <c r="P28" s="9">
        <v>0</v>
      </c>
      <c r="Q28" s="10" t="s">
        <v>244</v>
      </c>
      <c r="R28" s="9">
        <v>0.94202629272567895</v>
      </c>
      <c r="S28" s="10" t="s">
        <v>159</v>
      </c>
    </row>
    <row r="29" spans="1:19" x14ac:dyDescent="0.2">
      <c r="A29" s="12" t="s">
        <v>198</v>
      </c>
      <c r="B29" s="9">
        <v>0</v>
      </c>
      <c r="C29" s="10" t="s">
        <v>244</v>
      </c>
      <c r="D29" s="9">
        <v>0</v>
      </c>
      <c r="E29" s="10" t="s">
        <v>244</v>
      </c>
      <c r="F29" s="9">
        <v>4.30428694900605</v>
      </c>
      <c r="G29" s="10" t="s">
        <v>159</v>
      </c>
      <c r="H29" s="9">
        <v>0</v>
      </c>
      <c r="I29" s="10" t="s">
        <v>159</v>
      </c>
      <c r="J29" s="9">
        <v>0</v>
      </c>
      <c r="K29" s="10" t="s">
        <v>244</v>
      </c>
      <c r="L29" s="9">
        <v>0</v>
      </c>
      <c r="M29" s="10" t="s">
        <v>244</v>
      </c>
      <c r="N29" s="9">
        <v>0</v>
      </c>
      <c r="O29" s="10" t="s">
        <v>244</v>
      </c>
      <c r="P29" s="9">
        <v>0</v>
      </c>
      <c r="Q29" s="10" t="s">
        <v>244</v>
      </c>
      <c r="R29" s="9">
        <v>4.30428694900605</v>
      </c>
      <c r="S29" s="10" t="s">
        <v>159</v>
      </c>
    </row>
    <row r="30" spans="1:19" x14ac:dyDescent="0.2">
      <c r="A30" s="12" t="s">
        <v>199</v>
      </c>
      <c r="B30" s="9">
        <v>0</v>
      </c>
      <c r="C30" s="10" t="s">
        <v>244</v>
      </c>
      <c r="D30" s="9">
        <v>0</v>
      </c>
      <c r="E30" s="10" t="s">
        <v>244</v>
      </c>
      <c r="F30" s="9">
        <v>12.4433004255319</v>
      </c>
      <c r="G30" s="10" t="s">
        <v>159</v>
      </c>
      <c r="H30" s="9">
        <v>0</v>
      </c>
      <c r="I30" s="10" t="s">
        <v>159</v>
      </c>
      <c r="J30" s="9">
        <v>0</v>
      </c>
      <c r="K30" s="10" t="s">
        <v>244</v>
      </c>
      <c r="L30" s="9">
        <v>0</v>
      </c>
      <c r="M30" s="10" t="s">
        <v>244</v>
      </c>
      <c r="N30" s="9">
        <v>0</v>
      </c>
      <c r="O30" s="10" t="s">
        <v>244</v>
      </c>
      <c r="P30" s="9">
        <v>0</v>
      </c>
      <c r="Q30" s="10" t="s">
        <v>244</v>
      </c>
      <c r="R30" s="9">
        <v>12.4433004255319</v>
      </c>
      <c r="S30" s="10" t="s">
        <v>159</v>
      </c>
    </row>
    <row r="31" spans="1:19" x14ac:dyDescent="0.2">
      <c r="A31" s="12" t="s">
        <v>200</v>
      </c>
      <c r="B31" s="9">
        <v>0</v>
      </c>
      <c r="C31" s="10" t="s">
        <v>244</v>
      </c>
      <c r="D31" s="9">
        <v>0</v>
      </c>
      <c r="E31" s="10" t="s">
        <v>244</v>
      </c>
      <c r="F31" s="9">
        <v>19.292687296416901</v>
      </c>
      <c r="G31" s="10" t="s">
        <v>159</v>
      </c>
      <c r="H31" s="9">
        <v>0</v>
      </c>
      <c r="I31" s="10" t="s">
        <v>159</v>
      </c>
      <c r="J31" s="9">
        <v>0</v>
      </c>
      <c r="K31" s="10" t="s">
        <v>244</v>
      </c>
      <c r="L31" s="9">
        <v>0</v>
      </c>
      <c r="M31" s="10" t="s">
        <v>244</v>
      </c>
      <c r="N31" s="9">
        <v>0</v>
      </c>
      <c r="O31" s="10" t="s">
        <v>244</v>
      </c>
      <c r="P31" s="9">
        <v>0</v>
      </c>
      <c r="Q31" s="10" t="s">
        <v>244</v>
      </c>
      <c r="R31" s="9">
        <v>19.292687296416901</v>
      </c>
      <c r="S31" s="10" t="s">
        <v>159</v>
      </c>
    </row>
    <row r="32" spans="1:19" x14ac:dyDescent="0.2">
      <c r="A32" s="15" t="s">
        <v>201</v>
      </c>
      <c r="B32" s="13">
        <v>0</v>
      </c>
      <c r="C32" s="14" t="s">
        <v>244</v>
      </c>
      <c r="D32" s="13">
        <v>0</v>
      </c>
      <c r="E32" s="14" t="s">
        <v>244</v>
      </c>
      <c r="F32" s="13">
        <v>44.402999999999999</v>
      </c>
      <c r="G32" s="14" t="s">
        <v>159</v>
      </c>
      <c r="H32" s="13">
        <v>0</v>
      </c>
      <c r="I32" s="14" t="s">
        <v>159</v>
      </c>
      <c r="J32" s="13">
        <v>0</v>
      </c>
      <c r="K32" s="14" t="s">
        <v>244</v>
      </c>
      <c r="L32" s="13">
        <v>0</v>
      </c>
      <c r="M32" s="14" t="s">
        <v>244</v>
      </c>
      <c r="N32" s="13">
        <v>0</v>
      </c>
      <c r="O32" s="14" t="s">
        <v>244</v>
      </c>
      <c r="P32" s="13">
        <v>0</v>
      </c>
      <c r="Q32" s="14" t="s">
        <v>244</v>
      </c>
      <c r="R32" s="13">
        <v>44.402999999999999</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5'!A2", "&lt;&lt;&lt; Previous table")</f>
        <v>&lt;&lt;&lt; Previous table</v>
      </c>
    </row>
    <row r="45" spans="1:2" x14ac:dyDescent="0.2">
      <c r="A45" s="17" t="str">
        <f>HYPERLINK("#'INTERACTIVE_GAMING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HYPERLINK("#'INDEX'!B42", "Link to index")</f>
        <v>Link to index</v>
      </c>
    </row>
    <row r="2" spans="1:19" ht="15.75" customHeight="1" x14ac:dyDescent="0.2">
      <c r="A2" s="25" t="s">
        <v>293</v>
      </c>
      <c r="B2" s="24"/>
      <c r="C2" s="24"/>
      <c r="D2" s="24"/>
      <c r="E2" s="24"/>
      <c r="F2" s="24"/>
      <c r="G2" s="24"/>
      <c r="H2" s="24"/>
      <c r="I2" s="24"/>
      <c r="J2" s="24"/>
      <c r="K2" s="24"/>
      <c r="L2" s="24"/>
      <c r="M2" s="24"/>
      <c r="N2" s="24"/>
      <c r="O2" s="24"/>
      <c r="P2" s="24"/>
      <c r="Q2" s="24"/>
      <c r="R2" s="24"/>
      <c r="S2" s="24"/>
    </row>
    <row r="3" spans="1:19" ht="15.75" customHeight="1" x14ac:dyDescent="0.2">
      <c r="A3" s="25" t="s">
        <v>60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1.0125413671542001</v>
      </c>
      <c r="G8" s="10" t="s">
        <v>159</v>
      </c>
      <c r="H8" s="18">
        <v>0</v>
      </c>
      <c r="I8" s="10" t="s">
        <v>159</v>
      </c>
      <c r="J8" s="18">
        <v>0</v>
      </c>
      <c r="K8" s="10" t="s">
        <v>244</v>
      </c>
      <c r="L8" s="18">
        <v>0</v>
      </c>
      <c r="M8" s="10" t="s">
        <v>159</v>
      </c>
      <c r="N8" s="18">
        <v>0</v>
      </c>
      <c r="O8" s="10" t="s">
        <v>244</v>
      </c>
      <c r="P8" s="18">
        <v>0</v>
      </c>
      <c r="Q8" s="10" t="s">
        <v>244</v>
      </c>
      <c r="R8" s="18">
        <v>9.7097599258288599E-3</v>
      </c>
      <c r="S8" s="10" t="s">
        <v>159</v>
      </c>
    </row>
    <row r="9" spans="1:19" x14ac:dyDescent="0.2">
      <c r="A9" s="12" t="s">
        <v>172</v>
      </c>
      <c r="B9" s="18">
        <v>0</v>
      </c>
      <c r="C9" s="10" t="s">
        <v>244</v>
      </c>
      <c r="D9" s="18">
        <v>0</v>
      </c>
      <c r="E9" s="10" t="s">
        <v>244</v>
      </c>
      <c r="F9" s="18">
        <v>39.300083531827802</v>
      </c>
      <c r="G9" s="10" t="s">
        <v>159</v>
      </c>
      <c r="H9" s="18">
        <v>0</v>
      </c>
      <c r="I9" s="10" t="s">
        <v>159</v>
      </c>
      <c r="J9" s="18">
        <v>0</v>
      </c>
      <c r="K9" s="10" t="s">
        <v>244</v>
      </c>
      <c r="L9" s="18">
        <v>0</v>
      </c>
      <c r="M9" s="10" t="s">
        <v>159</v>
      </c>
      <c r="N9" s="18">
        <v>0</v>
      </c>
      <c r="O9" s="10" t="s">
        <v>244</v>
      </c>
      <c r="P9" s="18">
        <v>0</v>
      </c>
      <c r="Q9" s="10" t="s">
        <v>244</v>
      </c>
      <c r="R9" s="18">
        <v>0.37950688198780202</v>
      </c>
      <c r="S9" s="10" t="s">
        <v>159</v>
      </c>
    </row>
    <row r="10" spans="1:19" x14ac:dyDescent="0.2">
      <c r="A10" s="12" t="s">
        <v>173</v>
      </c>
      <c r="B10" s="18">
        <v>0</v>
      </c>
      <c r="C10" s="10" t="s">
        <v>244</v>
      </c>
      <c r="D10" s="18">
        <v>0</v>
      </c>
      <c r="E10" s="10" t="s">
        <v>244</v>
      </c>
      <c r="F10" s="18">
        <v>105.825911105374</v>
      </c>
      <c r="G10" s="10" t="s">
        <v>159</v>
      </c>
      <c r="H10" s="18">
        <v>0</v>
      </c>
      <c r="I10" s="10" t="s">
        <v>159</v>
      </c>
      <c r="J10" s="18">
        <v>0</v>
      </c>
      <c r="K10" s="10" t="s">
        <v>244</v>
      </c>
      <c r="L10" s="18">
        <v>4.2534729606723901E-2</v>
      </c>
      <c r="M10" s="10" t="s">
        <v>177</v>
      </c>
      <c r="N10" s="18">
        <v>0</v>
      </c>
      <c r="O10" s="10" t="s">
        <v>244</v>
      </c>
      <c r="P10" s="18">
        <v>0</v>
      </c>
      <c r="Q10" s="10" t="s">
        <v>244</v>
      </c>
      <c r="R10" s="18">
        <v>1.0257434383181101</v>
      </c>
      <c r="S10" s="10" t="s">
        <v>159</v>
      </c>
    </row>
    <row r="11" spans="1:19" x14ac:dyDescent="0.2">
      <c r="A11" s="12" t="s">
        <v>174</v>
      </c>
      <c r="B11" s="18">
        <v>0</v>
      </c>
      <c r="C11" s="10" t="s">
        <v>244</v>
      </c>
      <c r="D11" s="18">
        <v>0</v>
      </c>
      <c r="E11" s="10" t="s">
        <v>244</v>
      </c>
      <c r="F11" s="18">
        <v>106.731928779173</v>
      </c>
      <c r="G11" s="10" t="s">
        <v>159</v>
      </c>
      <c r="H11" s="18">
        <v>0</v>
      </c>
      <c r="I11" s="10" t="s">
        <v>282</v>
      </c>
      <c r="J11" s="18">
        <v>0</v>
      </c>
      <c r="K11" s="10" t="s">
        <v>244</v>
      </c>
      <c r="L11" s="18">
        <v>0.36126861732903998</v>
      </c>
      <c r="M11" s="10" t="s">
        <v>177</v>
      </c>
      <c r="N11" s="18">
        <v>0</v>
      </c>
      <c r="O11" s="10" t="s">
        <v>244</v>
      </c>
      <c r="P11" s="18">
        <v>0</v>
      </c>
      <c r="Q11" s="10" t="s">
        <v>244</v>
      </c>
      <c r="R11" s="18">
        <v>1.03817510245514</v>
      </c>
      <c r="S11" s="10" t="s">
        <v>159</v>
      </c>
    </row>
    <row r="12" spans="1:19" x14ac:dyDescent="0.2">
      <c r="A12" s="12" t="s">
        <v>175</v>
      </c>
      <c r="B12" s="18">
        <v>0</v>
      </c>
      <c r="C12" s="10" t="s">
        <v>244</v>
      </c>
      <c r="D12" s="18">
        <v>0</v>
      </c>
      <c r="E12" s="10" t="s">
        <v>244</v>
      </c>
      <c r="F12" s="18">
        <v>130.87839127760199</v>
      </c>
      <c r="G12" s="10" t="s">
        <v>159</v>
      </c>
      <c r="H12" s="18">
        <v>0</v>
      </c>
      <c r="I12" s="10" t="s">
        <v>159</v>
      </c>
      <c r="J12" s="18">
        <v>0</v>
      </c>
      <c r="K12" s="10" t="s">
        <v>244</v>
      </c>
      <c r="L12" s="18">
        <v>9.2204268778237494E-2</v>
      </c>
      <c r="M12" s="10" t="s">
        <v>177</v>
      </c>
      <c r="N12" s="18">
        <v>0</v>
      </c>
      <c r="O12" s="10" t="s">
        <v>244</v>
      </c>
      <c r="P12" s="18">
        <v>0</v>
      </c>
      <c r="Q12" s="10" t="s">
        <v>244</v>
      </c>
      <c r="R12" s="18">
        <v>1.25032610093327</v>
      </c>
      <c r="S12" s="10" t="s">
        <v>159</v>
      </c>
    </row>
    <row r="13" spans="1:19" x14ac:dyDescent="0.2">
      <c r="A13" s="12" t="s">
        <v>179</v>
      </c>
      <c r="B13" s="18">
        <v>0</v>
      </c>
      <c r="C13" s="10" t="s">
        <v>244</v>
      </c>
      <c r="D13" s="18">
        <v>0</v>
      </c>
      <c r="E13" s="10" t="s">
        <v>244</v>
      </c>
      <c r="F13" s="18">
        <v>103.454833597464</v>
      </c>
      <c r="G13" s="10" t="s">
        <v>159</v>
      </c>
      <c r="H13" s="18">
        <v>0</v>
      </c>
      <c r="I13" s="10" t="s">
        <v>159</v>
      </c>
      <c r="J13" s="18">
        <v>0</v>
      </c>
      <c r="K13" s="10" t="s">
        <v>244</v>
      </c>
      <c r="L13" s="18">
        <v>0</v>
      </c>
      <c r="M13" s="10" t="s">
        <v>244</v>
      </c>
      <c r="N13" s="18">
        <v>0</v>
      </c>
      <c r="O13" s="10" t="s">
        <v>244</v>
      </c>
      <c r="P13" s="18">
        <v>0</v>
      </c>
      <c r="Q13" s="10" t="s">
        <v>244</v>
      </c>
      <c r="R13" s="18">
        <v>0.97640533265687002</v>
      </c>
      <c r="S13" s="10" t="s">
        <v>159</v>
      </c>
    </row>
    <row r="14" spans="1:19" x14ac:dyDescent="0.2">
      <c r="A14" s="12" t="s">
        <v>180</v>
      </c>
      <c r="B14" s="18">
        <v>0</v>
      </c>
      <c r="C14" s="10" t="s">
        <v>244</v>
      </c>
      <c r="D14" s="18">
        <v>0</v>
      </c>
      <c r="E14" s="10" t="s">
        <v>244</v>
      </c>
      <c r="F14" s="18">
        <v>97.9166666666667</v>
      </c>
      <c r="G14" s="10" t="s">
        <v>159</v>
      </c>
      <c r="H14" s="18">
        <v>0</v>
      </c>
      <c r="I14" s="10" t="s">
        <v>159</v>
      </c>
      <c r="J14" s="18">
        <v>0</v>
      </c>
      <c r="K14" s="10" t="s">
        <v>244</v>
      </c>
      <c r="L14" s="18">
        <v>0</v>
      </c>
      <c r="M14" s="10" t="s">
        <v>244</v>
      </c>
      <c r="N14" s="18">
        <v>0</v>
      </c>
      <c r="O14" s="10" t="s">
        <v>244</v>
      </c>
      <c r="P14" s="18">
        <v>0</v>
      </c>
      <c r="Q14" s="10" t="s">
        <v>244</v>
      </c>
      <c r="R14" s="18">
        <v>0.92415199468868203</v>
      </c>
      <c r="S14" s="10" t="s">
        <v>159</v>
      </c>
    </row>
    <row r="15" spans="1:19" x14ac:dyDescent="0.2">
      <c r="A15" s="12" t="s">
        <v>181</v>
      </c>
      <c r="B15" s="18">
        <v>0</v>
      </c>
      <c r="C15" s="10" t="s">
        <v>244</v>
      </c>
      <c r="D15" s="18">
        <v>0</v>
      </c>
      <c r="E15" s="10" t="s">
        <v>244</v>
      </c>
      <c r="F15" s="18">
        <v>100.421343534521</v>
      </c>
      <c r="G15" s="10" t="s">
        <v>159</v>
      </c>
      <c r="H15" s="18">
        <v>0</v>
      </c>
      <c r="I15" s="10" t="s">
        <v>159</v>
      </c>
      <c r="J15" s="18">
        <v>0</v>
      </c>
      <c r="K15" s="10" t="s">
        <v>244</v>
      </c>
      <c r="L15" s="18">
        <v>0</v>
      </c>
      <c r="M15" s="10" t="s">
        <v>244</v>
      </c>
      <c r="N15" s="18">
        <v>0</v>
      </c>
      <c r="O15" s="10" t="s">
        <v>244</v>
      </c>
      <c r="P15" s="18">
        <v>0</v>
      </c>
      <c r="Q15" s="10" t="s">
        <v>244</v>
      </c>
      <c r="R15" s="18">
        <v>0.95244889375381903</v>
      </c>
      <c r="S15" s="10" t="s">
        <v>159</v>
      </c>
    </row>
    <row r="16" spans="1:19" x14ac:dyDescent="0.2">
      <c r="A16" s="12" t="s">
        <v>182</v>
      </c>
      <c r="B16" s="18">
        <v>0</v>
      </c>
      <c r="C16" s="10" t="s">
        <v>244</v>
      </c>
      <c r="D16" s="18">
        <v>0</v>
      </c>
      <c r="E16" s="10" t="s">
        <v>244</v>
      </c>
      <c r="F16" s="18">
        <v>45.286832115623703</v>
      </c>
      <c r="G16" s="10" t="s">
        <v>159</v>
      </c>
      <c r="H16" s="18">
        <v>0</v>
      </c>
      <c r="I16" s="10" t="s">
        <v>159</v>
      </c>
      <c r="J16" s="18">
        <v>0</v>
      </c>
      <c r="K16" s="10" t="s">
        <v>244</v>
      </c>
      <c r="L16" s="18">
        <v>0</v>
      </c>
      <c r="M16" s="10" t="s">
        <v>244</v>
      </c>
      <c r="N16" s="18">
        <v>0</v>
      </c>
      <c r="O16" s="10" t="s">
        <v>244</v>
      </c>
      <c r="P16" s="18">
        <v>0</v>
      </c>
      <c r="Q16" s="10" t="s">
        <v>244</v>
      </c>
      <c r="R16" s="18">
        <v>0.43197061991017999</v>
      </c>
      <c r="S16" s="10" t="s">
        <v>159</v>
      </c>
    </row>
    <row r="17" spans="1:19" x14ac:dyDescent="0.2">
      <c r="A17" s="12" t="s">
        <v>183</v>
      </c>
      <c r="B17" s="18">
        <v>0</v>
      </c>
      <c r="C17" s="10" t="s">
        <v>244</v>
      </c>
      <c r="D17" s="18">
        <v>0</v>
      </c>
      <c r="E17" s="10" t="s">
        <v>244</v>
      </c>
      <c r="F17" s="18">
        <v>24.291810934857899</v>
      </c>
      <c r="G17" s="10" t="s">
        <v>159</v>
      </c>
      <c r="H17" s="18">
        <v>0</v>
      </c>
      <c r="I17" s="10" t="s">
        <v>159</v>
      </c>
      <c r="J17" s="18">
        <v>0</v>
      </c>
      <c r="K17" s="10" t="s">
        <v>244</v>
      </c>
      <c r="L17" s="18">
        <v>0</v>
      </c>
      <c r="M17" s="10" t="s">
        <v>244</v>
      </c>
      <c r="N17" s="18">
        <v>0</v>
      </c>
      <c r="O17" s="10" t="s">
        <v>244</v>
      </c>
      <c r="P17" s="18">
        <v>0</v>
      </c>
      <c r="Q17" s="10" t="s">
        <v>244</v>
      </c>
      <c r="R17" s="18">
        <v>0.234067438795415</v>
      </c>
      <c r="S17" s="10" t="s">
        <v>159</v>
      </c>
    </row>
    <row r="18" spans="1:19" x14ac:dyDescent="0.2">
      <c r="A18" s="12" t="s">
        <v>185</v>
      </c>
      <c r="B18" s="18">
        <v>0</v>
      </c>
      <c r="C18" s="10" t="s">
        <v>244</v>
      </c>
      <c r="D18" s="18">
        <v>0</v>
      </c>
      <c r="E18" s="10" t="s">
        <v>244</v>
      </c>
      <c r="F18" s="18">
        <v>4.7313806802991802</v>
      </c>
      <c r="G18" s="10" t="s">
        <v>159</v>
      </c>
      <c r="H18" s="18">
        <v>0</v>
      </c>
      <c r="I18" s="10" t="s">
        <v>159</v>
      </c>
      <c r="J18" s="18">
        <v>0</v>
      </c>
      <c r="K18" s="10" t="s">
        <v>244</v>
      </c>
      <c r="L18" s="18">
        <v>0</v>
      </c>
      <c r="M18" s="10" t="s">
        <v>244</v>
      </c>
      <c r="N18" s="18">
        <v>0</v>
      </c>
      <c r="O18" s="10" t="s">
        <v>244</v>
      </c>
      <c r="P18" s="18">
        <v>0</v>
      </c>
      <c r="Q18" s="10" t="s">
        <v>244</v>
      </c>
      <c r="R18" s="18">
        <v>4.6163317263221398E-2</v>
      </c>
      <c r="S18" s="10" t="s">
        <v>159</v>
      </c>
    </row>
    <row r="19" spans="1:19" x14ac:dyDescent="0.2">
      <c r="A19" s="12" t="s">
        <v>186</v>
      </c>
      <c r="B19" s="18">
        <v>0</v>
      </c>
      <c r="C19" s="10" t="s">
        <v>244</v>
      </c>
      <c r="D19" s="18">
        <v>0</v>
      </c>
      <c r="E19" s="10" t="s">
        <v>244</v>
      </c>
      <c r="F19" s="18">
        <v>0</v>
      </c>
      <c r="G19" s="10" t="s">
        <v>159</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159</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159</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159</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159</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159</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4.3795900156296599E-2</v>
      </c>
      <c r="G25" s="10" t="s">
        <v>159</v>
      </c>
      <c r="H25" s="18">
        <v>0</v>
      </c>
      <c r="I25" s="10" t="s">
        <v>159</v>
      </c>
      <c r="J25" s="18">
        <v>0</v>
      </c>
      <c r="K25" s="10" t="s">
        <v>244</v>
      </c>
      <c r="L25" s="18">
        <v>0</v>
      </c>
      <c r="M25" s="10" t="s">
        <v>244</v>
      </c>
      <c r="N25" s="18">
        <v>0</v>
      </c>
      <c r="O25" s="10" t="s">
        <v>244</v>
      </c>
      <c r="P25" s="18">
        <v>0</v>
      </c>
      <c r="Q25" s="10" t="s">
        <v>244</v>
      </c>
      <c r="R25" s="18">
        <v>4.3002545213144801E-4</v>
      </c>
      <c r="S25" s="10" t="s">
        <v>159</v>
      </c>
    </row>
    <row r="26" spans="1:19" x14ac:dyDescent="0.2">
      <c r="A26" s="12" t="s">
        <v>194</v>
      </c>
      <c r="B26" s="18">
        <v>0</v>
      </c>
      <c r="C26" s="10" t="s">
        <v>244</v>
      </c>
      <c r="D26" s="18">
        <v>0</v>
      </c>
      <c r="E26" s="10" t="s">
        <v>244</v>
      </c>
      <c r="F26" s="18">
        <v>2.48536141183772E-2</v>
      </c>
      <c r="G26" s="10" t="s">
        <v>159</v>
      </c>
      <c r="H26" s="18">
        <v>0</v>
      </c>
      <c r="I26" s="10" t="s">
        <v>159</v>
      </c>
      <c r="J26" s="18">
        <v>0</v>
      </c>
      <c r="K26" s="10" t="s">
        <v>244</v>
      </c>
      <c r="L26" s="18">
        <v>0</v>
      </c>
      <c r="M26" s="10" t="s">
        <v>244</v>
      </c>
      <c r="N26" s="18">
        <v>0</v>
      </c>
      <c r="O26" s="10" t="s">
        <v>244</v>
      </c>
      <c r="P26" s="18">
        <v>0</v>
      </c>
      <c r="Q26" s="10" t="s">
        <v>244</v>
      </c>
      <c r="R26" s="18">
        <v>2.4126881074216499E-4</v>
      </c>
      <c r="S26" s="10" t="s">
        <v>159</v>
      </c>
    </row>
    <row r="27" spans="1:19" x14ac:dyDescent="0.2">
      <c r="A27" s="12" t="s">
        <v>196</v>
      </c>
      <c r="B27" s="18">
        <v>0</v>
      </c>
      <c r="C27" s="10" t="s">
        <v>244</v>
      </c>
      <c r="D27" s="18">
        <v>0</v>
      </c>
      <c r="E27" s="10" t="s">
        <v>244</v>
      </c>
      <c r="F27" s="18">
        <v>5.4257887740430302E-3</v>
      </c>
      <c r="G27" s="10" t="s">
        <v>159</v>
      </c>
      <c r="H27" s="18">
        <v>0</v>
      </c>
      <c r="I27" s="10" t="s">
        <v>159</v>
      </c>
      <c r="J27" s="18">
        <v>0</v>
      </c>
      <c r="K27" s="10" t="s">
        <v>244</v>
      </c>
      <c r="L27" s="18">
        <v>0</v>
      </c>
      <c r="M27" s="10" t="s">
        <v>244</v>
      </c>
      <c r="N27" s="18">
        <v>0</v>
      </c>
      <c r="O27" s="10" t="s">
        <v>244</v>
      </c>
      <c r="P27" s="18">
        <v>0</v>
      </c>
      <c r="Q27" s="10" t="s">
        <v>244</v>
      </c>
      <c r="R27" s="18">
        <v>5.1945074213537901E-5</v>
      </c>
      <c r="S27" s="10" t="s">
        <v>159</v>
      </c>
    </row>
    <row r="28" spans="1:19" x14ac:dyDescent="0.2">
      <c r="A28" s="12" t="s">
        <v>197</v>
      </c>
      <c r="B28" s="18">
        <v>0</v>
      </c>
      <c r="C28" s="10" t="s">
        <v>244</v>
      </c>
      <c r="D28" s="18">
        <v>0</v>
      </c>
      <c r="E28" s="10" t="s">
        <v>244</v>
      </c>
      <c r="F28" s="18">
        <v>4.4393309526652303</v>
      </c>
      <c r="G28" s="10" t="s">
        <v>195</v>
      </c>
      <c r="H28" s="18">
        <v>0</v>
      </c>
      <c r="I28" s="10" t="s">
        <v>159</v>
      </c>
      <c r="J28" s="18">
        <v>0</v>
      </c>
      <c r="K28" s="10" t="s">
        <v>244</v>
      </c>
      <c r="L28" s="18">
        <v>0</v>
      </c>
      <c r="M28" s="10" t="s">
        <v>244</v>
      </c>
      <c r="N28" s="18">
        <v>0</v>
      </c>
      <c r="O28" s="10" t="s">
        <v>244</v>
      </c>
      <c r="P28" s="18">
        <v>0</v>
      </c>
      <c r="Q28" s="10" t="s">
        <v>244</v>
      </c>
      <c r="R28" s="18">
        <v>4.1788901118187699E-2</v>
      </c>
      <c r="S28" s="10" t="s">
        <v>159</v>
      </c>
    </row>
    <row r="29" spans="1:19" x14ac:dyDescent="0.2">
      <c r="A29" s="12" t="s">
        <v>198</v>
      </c>
      <c r="B29" s="18">
        <v>0</v>
      </c>
      <c r="C29" s="10" t="s">
        <v>244</v>
      </c>
      <c r="D29" s="18">
        <v>0</v>
      </c>
      <c r="E29" s="10" t="s">
        <v>244</v>
      </c>
      <c r="F29" s="18">
        <v>20.516707041453</v>
      </c>
      <c r="G29" s="10" t="s">
        <v>159</v>
      </c>
      <c r="H29" s="18">
        <v>0</v>
      </c>
      <c r="I29" s="10" t="s">
        <v>159</v>
      </c>
      <c r="J29" s="18">
        <v>0</v>
      </c>
      <c r="K29" s="10" t="s">
        <v>244</v>
      </c>
      <c r="L29" s="18">
        <v>0</v>
      </c>
      <c r="M29" s="10" t="s">
        <v>244</v>
      </c>
      <c r="N29" s="18">
        <v>0</v>
      </c>
      <c r="O29" s="10" t="s">
        <v>244</v>
      </c>
      <c r="P29" s="18">
        <v>0</v>
      </c>
      <c r="Q29" s="10" t="s">
        <v>244</v>
      </c>
      <c r="R29" s="18">
        <v>0.19069079728728</v>
      </c>
      <c r="S29" s="10" t="s">
        <v>159</v>
      </c>
    </row>
    <row r="30" spans="1:19" x14ac:dyDescent="0.2">
      <c r="A30" s="12" t="s">
        <v>199</v>
      </c>
      <c r="B30" s="18">
        <v>0</v>
      </c>
      <c r="C30" s="10" t="s">
        <v>244</v>
      </c>
      <c r="D30" s="18">
        <v>0</v>
      </c>
      <c r="E30" s="10" t="s">
        <v>244</v>
      </c>
      <c r="F30" s="18">
        <v>59.922128697675198</v>
      </c>
      <c r="G30" s="10" t="s">
        <v>159</v>
      </c>
      <c r="H30" s="18">
        <v>0</v>
      </c>
      <c r="I30" s="10" t="s">
        <v>159</v>
      </c>
      <c r="J30" s="18">
        <v>0</v>
      </c>
      <c r="K30" s="10" t="s">
        <v>244</v>
      </c>
      <c r="L30" s="18">
        <v>0</v>
      </c>
      <c r="M30" s="10" t="s">
        <v>244</v>
      </c>
      <c r="N30" s="18">
        <v>0</v>
      </c>
      <c r="O30" s="10" t="s">
        <v>244</v>
      </c>
      <c r="P30" s="18">
        <v>0</v>
      </c>
      <c r="Q30" s="10" t="s">
        <v>244</v>
      </c>
      <c r="R30" s="18">
        <v>0.55561822301937203</v>
      </c>
      <c r="S30" s="10" t="s">
        <v>159</v>
      </c>
    </row>
    <row r="31" spans="1:19" x14ac:dyDescent="0.2">
      <c r="A31" s="12" t="s">
        <v>200</v>
      </c>
      <c r="B31" s="18">
        <v>0</v>
      </c>
      <c r="C31" s="10" t="s">
        <v>244</v>
      </c>
      <c r="D31" s="18">
        <v>0</v>
      </c>
      <c r="E31" s="10" t="s">
        <v>244</v>
      </c>
      <c r="F31" s="18">
        <v>96.269104985650401</v>
      </c>
      <c r="G31" s="10" t="s">
        <v>159</v>
      </c>
      <c r="H31" s="18">
        <v>0</v>
      </c>
      <c r="I31" s="10" t="s">
        <v>159</v>
      </c>
      <c r="J31" s="18">
        <v>0</v>
      </c>
      <c r="K31" s="10" t="s">
        <v>244</v>
      </c>
      <c r="L31" s="18">
        <v>0</v>
      </c>
      <c r="M31" s="10" t="s">
        <v>244</v>
      </c>
      <c r="N31" s="18">
        <v>0</v>
      </c>
      <c r="O31" s="10" t="s">
        <v>244</v>
      </c>
      <c r="P31" s="18">
        <v>0</v>
      </c>
      <c r="Q31" s="10" t="s">
        <v>244</v>
      </c>
      <c r="R31" s="18">
        <v>0.89353509517672702</v>
      </c>
      <c r="S31" s="10" t="s">
        <v>159</v>
      </c>
    </row>
    <row r="32" spans="1:19" x14ac:dyDescent="0.2">
      <c r="A32" s="15" t="s">
        <v>201</v>
      </c>
      <c r="B32" s="19">
        <v>0</v>
      </c>
      <c r="C32" s="14" t="s">
        <v>244</v>
      </c>
      <c r="D32" s="19">
        <v>0</v>
      </c>
      <c r="E32" s="14" t="s">
        <v>244</v>
      </c>
      <c r="F32" s="19">
        <v>234.022088295206</v>
      </c>
      <c r="G32" s="14" t="s">
        <v>159</v>
      </c>
      <c r="H32" s="19">
        <v>0</v>
      </c>
      <c r="I32" s="14" t="s">
        <v>159</v>
      </c>
      <c r="J32" s="19">
        <v>0</v>
      </c>
      <c r="K32" s="14" t="s">
        <v>244</v>
      </c>
      <c r="L32" s="19">
        <v>0</v>
      </c>
      <c r="M32" s="14" t="s">
        <v>244</v>
      </c>
      <c r="N32" s="19">
        <v>0</v>
      </c>
      <c r="O32" s="14" t="s">
        <v>244</v>
      </c>
      <c r="P32" s="19">
        <v>0</v>
      </c>
      <c r="Q32" s="14" t="s">
        <v>244</v>
      </c>
      <c r="R32" s="19">
        <v>2.1554217682453398</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6'!A2", "&lt;&lt;&lt; Previous table")</f>
        <v>&lt;&lt;&lt; Previous table</v>
      </c>
    </row>
    <row r="45" spans="1:2" x14ac:dyDescent="0.2">
      <c r="A45" s="17" t="str">
        <f>HYPERLINK("#'INTERACTIVE_GAMING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 "Link to index")</f>
        <v>Link to index</v>
      </c>
    </row>
    <row r="2" spans="1:19" ht="15.75" customHeight="1" x14ac:dyDescent="0.2">
      <c r="A2" s="25" t="s">
        <v>210</v>
      </c>
      <c r="B2" s="24"/>
      <c r="C2" s="24"/>
      <c r="D2" s="24"/>
      <c r="E2" s="24"/>
      <c r="F2" s="24"/>
      <c r="G2" s="24"/>
      <c r="H2" s="24"/>
      <c r="I2" s="24"/>
      <c r="J2" s="24"/>
      <c r="K2" s="24"/>
      <c r="L2" s="24"/>
      <c r="M2" s="24"/>
      <c r="N2" s="24"/>
      <c r="O2" s="24"/>
      <c r="P2" s="24"/>
      <c r="Q2" s="24"/>
      <c r="R2" s="24"/>
      <c r="S2" s="24"/>
    </row>
    <row r="3" spans="1:19" ht="15.75" customHeight="1" x14ac:dyDescent="0.2">
      <c r="A3" s="25" t="s">
        <v>25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163.71655522388099</v>
      </c>
      <c r="C7" s="10" t="s">
        <v>159</v>
      </c>
      <c r="D7" s="9">
        <v>5167.8228900577296</v>
      </c>
      <c r="E7" s="10" t="s">
        <v>159</v>
      </c>
      <c r="F7" s="9">
        <v>891.41563880597005</v>
      </c>
      <c r="G7" s="10" t="s">
        <v>159</v>
      </c>
      <c r="H7" s="9">
        <v>8782.2268656716406</v>
      </c>
      <c r="I7" s="10" t="s">
        <v>159</v>
      </c>
      <c r="J7" s="9">
        <v>553.83334925373094</v>
      </c>
      <c r="K7" s="10" t="s">
        <v>159</v>
      </c>
      <c r="L7" s="9">
        <v>1862.71071044776</v>
      </c>
      <c r="M7" s="10" t="s">
        <v>159</v>
      </c>
      <c r="N7" s="9">
        <v>25590.0421343284</v>
      </c>
      <c r="O7" s="10" t="s">
        <v>159</v>
      </c>
      <c r="P7" s="9">
        <v>3351.1020447761198</v>
      </c>
      <c r="Q7" s="10" t="s">
        <v>159</v>
      </c>
      <c r="R7" s="9">
        <v>46362.870188565197</v>
      </c>
      <c r="S7" s="10" t="s">
        <v>159</v>
      </c>
    </row>
    <row r="8" spans="1:19" x14ac:dyDescent="0.2">
      <c r="A8" s="12" t="s">
        <v>171</v>
      </c>
      <c r="B8" s="9">
        <v>192.61728318584099</v>
      </c>
      <c r="C8" s="10" t="s">
        <v>159</v>
      </c>
      <c r="D8" s="9">
        <v>5490.2710682293</v>
      </c>
      <c r="E8" s="10" t="s">
        <v>159</v>
      </c>
      <c r="F8" s="9">
        <v>1030.92408849558</v>
      </c>
      <c r="G8" s="10" t="s">
        <v>159</v>
      </c>
      <c r="H8" s="9">
        <v>9959.6548672566405</v>
      </c>
      <c r="I8" s="10" t="s">
        <v>159</v>
      </c>
      <c r="J8" s="9">
        <v>575.34013274336303</v>
      </c>
      <c r="K8" s="10" t="s">
        <v>159</v>
      </c>
      <c r="L8" s="9">
        <v>1920.69007964602</v>
      </c>
      <c r="M8" s="10" t="s">
        <v>159</v>
      </c>
      <c r="N8" s="9">
        <v>17632.837327433601</v>
      </c>
      <c r="O8" s="10" t="s">
        <v>159</v>
      </c>
      <c r="P8" s="9">
        <v>2637.2270707964599</v>
      </c>
      <c r="Q8" s="10" t="s">
        <v>159</v>
      </c>
      <c r="R8" s="9">
        <v>39439.561917786799</v>
      </c>
      <c r="S8" s="10" t="s">
        <v>159</v>
      </c>
    </row>
    <row r="9" spans="1:19" x14ac:dyDescent="0.2">
      <c r="A9" s="12" t="s">
        <v>172</v>
      </c>
      <c r="B9" s="9">
        <v>170.214121037464</v>
      </c>
      <c r="C9" s="10" t="s">
        <v>159</v>
      </c>
      <c r="D9" s="9">
        <v>5438.60926727068</v>
      </c>
      <c r="E9" s="10" t="s">
        <v>159</v>
      </c>
      <c r="F9" s="9">
        <v>1142.8959942363099</v>
      </c>
      <c r="G9" s="10" t="s">
        <v>159</v>
      </c>
      <c r="H9" s="9">
        <v>11045.9308357349</v>
      </c>
      <c r="I9" s="10" t="s">
        <v>159</v>
      </c>
      <c r="J9" s="9">
        <v>578.32851008645503</v>
      </c>
      <c r="K9" s="10" t="s">
        <v>159</v>
      </c>
      <c r="L9" s="9">
        <v>1732.4780982795401</v>
      </c>
      <c r="M9" s="10" t="s">
        <v>159</v>
      </c>
      <c r="N9" s="9">
        <v>20167.548432276701</v>
      </c>
      <c r="O9" s="10" t="s">
        <v>159</v>
      </c>
      <c r="P9" s="9">
        <v>2601.6726657060499</v>
      </c>
      <c r="Q9" s="10" t="s">
        <v>159</v>
      </c>
      <c r="R9" s="9">
        <v>42877.677924627998</v>
      </c>
      <c r="S9" s="10" t="s">
        <v>159</v>
      </c>
    </row>
    <row r="10" spans="1:19" x14ac:dyDescent="0.2">
      <c r="A10" s="12" t="s">
        <v>173</v>
      </c>
      <c r="B10" s="9">
        <v>166.02104347826099</v>
      </c>
      <c r="C10" s="10" t="s">
        <v>159</v>
      </c>
      <c r="D10" s="9">
        <v>5577.3977901531298</v>
      </c>
      <c r="E10" s="10" t="s">
        <v>159</v>
      </c>
      <c r="F10" s="9">
        <v>1239.86254891304</v>
      </c>
      <c r="G10" s="10" t="s">
        <v>159</v>
      </c>
      <c r="H10" s="9">
        <v>10420.9483695652</v>
      </c>
      <c r="I10" s="10" t="s">
        <v>159</v>
      </c>
      <c r="J10" s="9">
        <v>605.90396739130404</v>
      </c>
      <c r="K10" s="10" t="s">
        <v>159</v>
      </c>
      <c r="L10" s="9">
        <v>1735.48870923913</v>
      </c>
      <c r="M10" s="10" t="s">
        <v>159</v>
      </c>
      <c r="N10" s="9">
        <v>18358.6670461957</v>
      </c>
      <c r="O10" s="10" t="s">
        <v>159</v>
      </c>
      <c r="P10" s="9">
        <v>2389.4840054347801</v>
      </c>
      <c r="Q10" s="10" t="s">
        <v>159</v>
      </c>
      <c r="R10" s="9">
        <v>40493.773480370503</v>
      </c>
      <c r="S10" s="10" t="s">
        <v>159</v>
      </c>
    </row>
    <row r="11" spans="1:19" x14ac:dyDescent="0.2">
      <c r="A11" s="12" t="s">
        <v>174</v>
      </c>
      <c r="B11" s="9">
        <v>156.62289828269499</v>
      </c>
      <c r="C11" s="10" t="s">
        <v>159</v>
      </c>
      <c r="D11" s="9">
        <v>5473.9295904887704</v>
      </c>
      <c r="E11" s="10" t="s">
        <v>159</v>
      </c>
      <c r="F11" s="9">
        <v>1254.4048058124199</v>
      </c>
      <c r="G11" s="10" t="s">
        <v>159</v>
      </c>
      <c r="H11" s="9">
        <v>9790.8049379128097</v>
      </c>
      <c r="I11" s="10" t="s">
        <v>159</v>
      </c>
      <c r="J11" s="9">
        <v>654.62542668428</v>
      </c>
      <c r="K11" s="10" t="s">
        <v>159</v>
      </c>
      <c r="L11" s="9">
        <v>1581.09089564069</v>
      </c>
      <c r="M11" s="10" t="s">
        <v>159</v>
      </c>
      <c r="N11" s="9">
        <v>14552.9405548217</v>
      </c>
      <c r="O11" s="10" t="s">
        <v>159</v>
      </c>
      <c r="P11" s="9">
        <v>2410.7768797886401</v>
      </c>
      <c r="Q11" s="10" t="s">
        <v>159</v>
      </c>
      <c r="R11" s="9">
        <v>35875.195989432003</v>
      </c>
      <c r="S11" s="10" t="s">
        <v>159</v>
      </c>
    </row>
    <row r="12" spans="1:19" x14ac:dyDescent="0.2">
      <c r="A12" s="12" t="s">
        <v>175</v>
      </c>
      <c r="B12" s="9">
        <v>153.89466923076901</v>
      </c>
      <c r="C12" s="10" t="s">
        <v>159</v>
      </c>
      <c r="D12" s="9">
        <v>0</v>
      </c>
      <c r="E12" s="10" t="s">
        <v>176</v>
      </c>
      <c r="F12" s="9">
        <v>1285.7422615384601</v>
      </c>
      <c r="G12" s="10" t="s">
        <v>159</v>
      </c>
      <c r="H12" s="9">
        <v>9561.2333999999992</v>
      </c>
      <c r="I12" s="10" t="s">
        <v>177</v>
      </c>
      <c r="J12" s="9">
        <v>668.31387692307703</v>
      </c>
      <c r="K12" s="10" t="s">
        <v>159</v>
      </c>
      <c r="L12" s="9">
        <v>1560.75066923077</v>
      </c>
      <c r="M12" s="10" t="s">
        <v>159</v>
      </c>
      <c r="N12" s="9">
        <v>13833.586476923099</v>
      </c>
      <c r="O12" s="10" t="s">
        <v>159</v>
      </c>
      <c r="P12" s="9">
        <v>2029.0788</v>
      </c>
      <c r="Q12" s="10" t="s">
        <v>159</v>
      </c>
      <c r="R12" s="9">
        <v>29092.600153846201</v>
      </c>
      <c r="S12" s="10" t="s">
        <v>178</v>
      </c>
    </row>
    <row r="13" spans="1:19" x14ac:dyDescent="0.2">
      <c r="A13" s="12" t="s">
        <v>179</v>
      </c>
      <c r="B13" s="9">
        <v>148.21887108886099</v>
      </c>
      <c r="C13" s="10" t="s">
        <v>159</v>
      </c>
      <c r="D13" s="9">
        <v>0</v>
      </c>
      <c r="E13" s="10" t="s">
        <v>176</v>
      </c>
      <c r="F13" s="9">
        <v>1330.7744680851099</v>
      </c>
      <c r="G13" s="10" t="s">
        <v>159</v>
      </c>
      <c r="H13" s="9">
        <v>9737.5458322903596</v>
      </c>
      <c r="I13" s="10" t="s">
        <v>159</v>
      </c>
      <c r="J13" s="9">
        <v>783.82813516896101</v>
      </c>
      <c r="K13" s="10" t="s">
        <v>159</v>
      </c>
      <c r="L13" s="9">
        <v>1599.2120050062599</v>
      </c>
      <c r="M13" s="10" t="s">
        <v>159</v>
      </c>
      <c r="N13" s="9">
        <v>12592.140938673299</v>
      </c>
      <c r="O13" s="10" t="s">
        <v>159</v>
      </c>
      <c r="P13" s="9">
        <v>2234.8064680851098</v>
      </c>
      <c r="Q13" s="10" t="s">
        <v>159</v>
      </c>
      <c r="R13" s="9">
        <v>28426.526718398</v>
      </c>
      <c r="S13" s="10" t="s">
        <v>178</v>
      </c>
    </row>
    <row r="14" spans="1:19" x14ac:dyDescent="0.2">
      <c r="A14" s="12" t="s">
        <v>180</v>
      </c>
      <c r="B14" s="9">
        <v>138.25271882640601</v>
      </c>
      <c r="C14" s="10" t="s">
        <v>159</v>
      </c>
      <c r="D14" s="9">
        <v>0</v>
      </c>
      <c r="E14" s="10" t="s">
        <v>176</v>
      </c>
      <c r="F14" s="9">
        <v>1493.75134474328</v>
      </c>
      <c r="G14" s="10" t="s">
        <v>159</v>
      </c>
      <c r="H14" s="9">
        <v>9197.5421882640603</v>
      </c>
      <c r="I14" s="10" t="s">
        <v>159</v>
      </c>
      <c r="J14" s="9">
        <v>709.688508557457</v>
      </c>
      <c r="K14" s="10" t="s">
        <v>159</v>
      </c>
      <c r="L14" s="9">
        <v>1636.0456577017101</v>
      </c>
      <c r="M14" s="10" t="s">
        <v>159</v>
      </c>
      <c r="N14" s="9">
        <v>12641.659877750601</v>
      </c>
      <c r="O14" s="10" t="s">
        <v>159</v>
      </c>
      <c r="P14" s="9">
        <v>2370.4270855745699</v>
      </c>
      <c r="Q14" s="10" t="s">
        <v>159</v>
      </c>
      <c r="R14" s="9">
        <v>28187.367381418098</v>
      </c>
      <c r="S14" s="10" t="s">
        <v>178</v>
      </c>
    </row>
    <row r="15" spans="1:19" x14ac:dyDescent="0.2">
      <c r="A15" s="12" t="s">
        <v>181</v>
      </c>
      <c r="B15" s="9">
        <v>138.17706398104301</v>
      </c>
      <c r="C15" s="10" t="s">
        <v>159</v>
      </c>
      <c r="D15" s="9">
        <v>0</v>
      </c>
      <c r="E15" s="10" t="s">
        <v>176</v>
      </c>
      <c r="F15" s="9">
        <v>1515.65268305687</v>
      </c>
      <c r="G15" s="10" t="s">
        <v>159</v>
      </c>
      <c r="H15" s="9">
        <v>8582.0220213270095</v>
      </c>
      <c r="I15" s="10" t="s">
        <v>159</v>
      </c>
      <c r="J15" s="9">
        <v>746.24613270142197</v>
      </c>
      <c r="K15" s="10" t="s">
        <v>159</v>
      </c>
      <c r="L15" s="9">
        <v>1512.1542203317499</v>
      </c>
      <c r="M15" s="10" t="s">
        <v>159</v>
      </c>
      <c r="N15" s="9">
        <v>12415.3819336493</v>
      </c>
      <c r="O15" s="10" t="s">
        <v>159</v>
      </c>
      <c r="P15" s="9">
        <v>2561.5542582938401</v>
      </c>
      <c r="Q15" s="10" t="s">
        <v>159</v>
      </c>
      <c r="R15" s="9">
        <v>27471.188313341201</v>
      </c>
      <c r="S15" s="10" t="s">
        <v>178</v>
      </c>
    </row>
    <row r="16" spans="1:19" x14ac:dyDescent="0.2">
      <c r="A16" s="12" t="s">
        <v>182</v>
      </c>
      <c r="B16" s="9">
        <v>124.820927502877</v>
      </c>
      <c r="C16" s="10" t="s">
        <v>159</v>
      </c>
      <c r="D16" s="9">
        <v>0</v>
      </c>
      <c r="E16" s="10" t="s">
        <v>176</v>
      </c>
      <c r="F16" s="9">
        <v>1540.5689827387801</v>
      </c>
      <c r="G16" s="10" t="s">
        <v>159</v>
      </c>
      <c r="H16" s="9">
        <v>8018.9494923231296</v>
      </c>
      <c r="I16" s="10" t="s">
        <v>159</v>
      </c>
      <c r="J16" s="9">
        <v>799.07530494821594</v>
      </c>
      <c r="K16" s="10" t="s">
        <v>159</v>
      </c>
      <c r="L16" s="9">
        <v>0</v>
      </c>
      <c r="M16" s="10" t="s">
        <v>176</v>
      </c>
      <c r="N16" s="9">
        <v>12362.849896432699</v>
      </c>
      <c r="O16" s="10" t="s">
        <v>159</v>
      </c>
      <c r="P16" s="9">
        <v>3261.8318665132301</v>
      </c>
      <c r="Q16" s="10" t="s">
        <v>159</v>
      </c>
      <c r="R16" s="9">
        <v>26108.096470458899</v>
      </c>
      <c r="S16" s="10" t="s">
        <v>178</v>
      </c>
    </row>
    <row r="17" spans="1:19" x14ac:dyDescent="0.2">
      <c r="A17" s="12" t="s">
        <v>183</v>
      </c>
      <c r="B17" s="9">
        <v>124.82561024498899</v>
      </c>
      <c r="C17" s="10" t="s">
        <v>159</v>
      </c>
      <c r="D17" s="9">
        <v>0</v>
      </c>
      <c r="E17" s="10" t="s">
        <v>176</v>
      </c>
      <c r="F17" s="9">
        <v>1610.97342919376</v>
      </c>
      <c r="G17" s="10" t="s">
        <v>184</v>
      </c>
      <c r="H17" s="9">
        <v>8200.1351307948808</v>
      </c>
      <c r="I17" s="10" t="s">
        <v>159</v>
      </c>
      <c r="J17" s="9">
        <v>710.46867928730501</v>
      </c>
      <c r="K17" s="10" t="s">
        <v>159</v>
      </c>
      <c r="L17" s="9">
        <v>0</v>
      </c>
      <c r="M17" s="10" t="s">
        <v>176</v>
      </c>
      <c r="N17" s="9">
        <v>12986.6863429844</v>
      </c>
      <c r="O17" s="10" t="s">
        <v>159</v>
      </c>
      <c r="P17" s="9">
        <v>3383.4943964365302</v>
      </c>
      <c r="Q17" s="10" t="s">
        <v>159</v>
      </c>
      <c r="R17" s="9">
        <v>27016.5835889419</v>
      </c>
      <c r="S17" s="10" t="s">
        <v>178</v>
      </c>
    </row>
    <row r="18" spans="1:19" x14ac:dyDescent="0.2">
      <c r="A18" s="12" t="s">
        <v>185</v>
      </c>
      <c r="B18" s="9">
        <v>139.14635637148999</v>
      </c>
      <c r="C18" s="10" t="s">
        <v>159</v>
      </c>
      <c r="D18" s="9">
        <v>0</v>
      </c>
      <c r="E18" s="10" t="s">
        <v>176</v>
      </c>
      <c r="F18" s="9">
        <v>1668.8679784017299</v>
      </c>
      <c r="G18" s="10" t="s">
        <v>159</v>
      </c>
      <c r="H18" s="9">
        <v>8572.3955183585294</v>
      </c>
      <c r="I18" s="10" t="s">
        <v>159</v>
      </c>
      <c r="J18" s="9">
        <v>754.96395032397402</v>
      </c>
      <c r="K18" s="10" t="s">
        <v>159</v>
      </c>
      <c r="L18" s="9">
        <v>0</v>
      </c>
      <c r="M18" s="10" t="s">
        <v>176</v>
      </c>
      <c r="N18" s="9">
        <v>12871.992246220299</v>
      </c>
      <c r="O18" s="10" t="s">
        <v>159</v>
      </c>
      <c r="P18" s="9">
        <v>3615.9052159827202</v>
      </c>
      <c r="Q18" s="10" t="s">
        <v>159</v>
      </c>
      <c r="R18" s="9">
        <v>27623.271265658801</v>
      </c>
      <c r="S18" s="10" t="s">
        <v>178</v>
      </c>
    </row>
    <row r="19" spans="1:19" x14ac:dyDescent="0.2">
      <c r="A19" s="12" t="s">
        <v>186</v>
      </c>
      <c r="B19" s="9">
        <v>138.97074683544301</v>
      </c>
      <c r="C19" s="10" t="s">
        <v>159</v>
      </c>
      <c r="D19" s="9">
        <v>0</v>
      </c>
      <c r="E19" s="10" t="s">
        <v>176</v>
      </c>
      <c r="F19" s="9">
        <v>1573.9762029113899</v>
      </c>
      <c r="G19" s="10" t="s">
        <v>159</v>
      </c>
      <c r="H19" s="9">
        <v>8132.8283544303804</v>
      </c>
      <c r="I19" s="10" t="s">
        <v>159</v>
      </c>
      <c r="J19" s="9">
        <v>741.81953164557001</v>
      </c>
      <c r="K19" s="10" t="s">
        <v>159</v>
      </c>
      <c r="L19" s="9">
        <v>0</v>
      </c>
      <c r="M19" s="10" t="s">
        <v>176</v>
      </c>
      <c r="N19" s="9">
        <v>13372.664788632699</v>
      </c>
      <c r="O19" s="10" t="s">
        <v>159</v>
      </c>
      <c r="P19" s="9">
        <v>3541.0650569620302</v>
      </c>
      <c r="Q19" s="10" t="s">
        <v>159</v>
      </c>
      <c r="R19" s="9">
        <v>27501.3246814175</v>
      </c>
      <c r="S19" s="10" t="s">
        <v>178</v>
      </c>
    </row>
    <row r="20" spans="1:19" x14ac:dyDescent="0.2">
      <c r="A20" s="12" t="s">
        <v>187</v>
      </c>
      <c r="B20" s="9">
        <v>127.129836233367</v>
      </c>
      <c r="C20" s="10" t="s">
        <v>159</v>
      </c>
      <c r="D20" s="9">
        <v>0</v>
      </c>
      <c r="E20" s="10" t="s">
        <v>176</v>
      </c>
      <c r="F20" s="9">
        <v>1470.2637541228301</v>
      </c>
      <c r="G20" s="10" t="s">
        <v>159</v>
      </c>
      <c r="H20" s="9">
        <v>8063.6104851586497</v>
      </c>
      <c r="I20" s="10" t="s">
        <v>159</v>
      </c>
      <c r="J20" s="9">
        <v>688.08006755373594</v>
      </c>
      <c r="K20" s="10" t="s">
        <v>159</v>
      </c>
      <c r="L20" s="9">
        <v>0</v>
      </c>
      <c r="M20" s="10" t="s">
        <v>176</v>
      </c>
      <c r="N20" s="9">
        <v>14070.481461617201</v>
      </c>
      <c r="O20" s="10" t="s">
        <v>159</v>
      </c>
      <c r="P20" s="9">
        <v>3458.2570194472901</v>
      </c>
      <c r="Q20" s="10" t="s">
        <v>159</v>
      </c>
      <c r="R20" s="9">
        <v>27877.822624133099</v>
      </c>
      <c r="S20" s="10" t="s">
        <v>178</v>
      </c>
    </row>
    <row r="21" spans="1:19" x14ac:dyDescent="0.2">
      <c r="A21" s="12" t="s">
        <v>188</v>
      </c>
      <c r="B21" s="9">
        <v>121.29008399999999</v>
      </c>
      <c r="C21" s="10" t="s">
        <v>159</v>
      </c>
      <c r="D21" s="9">
        <v>0</v>
      </c>
      <c r="E21" s="10" t="s">
        <v>176</v>
      </c>
      <c r="F21" s="9">
        <v>1462.40293662</v>
      </c>
      <c r="G21" s="10" t="s">
        <v>159</v>
      </c>
      <c r="H21" s="9">
        <v>8158.7613419999998</v>
      </c>
      <c r="I21" s="10" t="s">
        <v>159</v>
      </c>
      <c r="J21" s="9">
        <v>701.280486</v>
      </c>
      <c r="K21" s="10" t="s">
        <v>159</v>
      </c>
      <c r="L21" s="9">
        <v>0</v>
      </c>
      <c r="M21" s="10" t="s">
        <v>176</v>
      </c>
      <c r="N21" s="9">
        <v>14416.468218</v>
      </c>
      <c r="O21" s="10" t="s">
        <v>159</v>
      </c>
      <c r="P21" s="9">
        <v>3919.4951219999998</v>
      </c>
      <c r="Q21" s="10" t="s">
        <v>159</v>
      </c>
      <c r="R21" s="9">
        <v>28779.698188620001</v>
      </c>
      <c r="S21" s="10" t="s">
        <v>178</v>
      </c>
    </row>
    <row r="22" spans="1:19" x14ac:dyDescent="0.2">
      <c r="A22" s="12" t="s">
        <v>189</v>
      </c>
      <c r="B22" s="9">
        <v>109.140351906158</v>
      </c>
      <c r="C22" s="10" t="s">
        <v>159</v>
      </c>
      <c r="D22" s="9">
        <v>0</v>
      </c>
      <c r="E22" s="10" t="s">
        <v>176</v>
      </c>
      <c r="F22" s="9">
        <v>1411.7865467331401</v>
      </c>
      <c r="G22" s="10" t="s">
        <v>159</v>
      </c>
      <c r="H22" s="9">
        <v>7771.2721583577704</v>
      </c>
      <c r="I22" s="10" t="s">
        <v>159</v>
      </c>
      <c r="J22" s="9">
        <v>690.578287390029</v>
      </c>
      <c r="K22" s="10" t="s">
        <v>159</v>
      </c>
      <c r="L22" s="9">
        <v>0</v>
      </c>
      <c r="M22" s="10" t="s">
        <v>176</v>
      </c>
      <c r="N22" s="9">
        <v>14634.4521466276</v>
      </c>
      <c r="O22" s="10" t="s">
        <v>159</v>
      </c>
      <c r="P22" s="9">
        <v>3791.0865219941402</v>
      </c>
      <c r="Q22" s="10" t="s">
        <v>159</v>
      </c>
      <c r="R22" s="9">
        <v>28408.3160130088</v>
      </c>
      <c r="S22" s="10" t="s">
        <v>178</v>
      </c>
    </row>
    <row r="23" spans="1:19" x14ac:dyDescent="0.2">
      <c r="A23" s="12" t="s">
        <v>190</v>
      </c>
      <c r="B23" s="9">
        <v>107.64788571428601</v>
      </c>
      <c r="C23" s="10" t="s">
        <v>159</v>
      </c>
      <c r="D23" s="9">
        <v>0</v>
      </c>
      <c r="E23" s="10" t="s">
        <v>176</v>
      </c>
      <c r="F23" s="9">
        <v>1362.9251856685701</v>
      </c>
      <c r="G23" s="10" t="s">
        <v>159</v>
      </c>
      <c r="H23" s="9">
        <v>7408.53473142857</v>
      </c>
      <c r="I23" s="10" t="s">
        <v>159</v>
      </c>
      <c r="J23" s="9">
        <v>375.31969714285702</v>
      </c>
      <c r="K23" s="10" t="s">
        <v>178</v>
      </c>
      <c r="L23" s="9">
        <v>0</v>
      </c>
      <c r="M23" s="10" t="s">
        <v>176</v>
      </c>
      <c r="N23" s="9">
        <v>14560.909205559599</v>
      </c>
      <c r="O23" s="10" t="s">
        <v>159</v>
      </c>
      <c r="P23" s="9">
        <v>4309.3906457142903</v>
      </c>
      <c r="Q23" s="10" t="s">
        <v>159</v>
      </c>
      <c r="R23" s="9">
        <v>28124.727351228201</v>
      </c>
      <c r="S23" s="10" t="s">
        <v>178</v>
      </c>
    </row>
    <row r="24" spans="1:19" x14ac:dyDescent="0.2">
      <c r="A24" s="12" t="s">
        <v>191</v>
      </c>
      <c r="B24" s="9">
        <v>108.67936516853899</v>
      </c>
      <c r="C24" s="10" t="s">
        <v>159</v>
      </c>
      <c r="D24" s="9">
        <v>0</v>
      </c>
      <c r="E24" s="10" t="s">
        <v>176</v>
      </c>
      <c r="F24" s="9">
        <v>1330.2792555000001</v>
      </c>
      <c r="G24" s="10" t="s">
        <v>159</v>
      </c>
      <c r="H24" s="9">
        <v>8396.3701853932598</v>
      </c>
      <c r="I24" s="10" t="s">
        <v>159</v>
      </c>
      <c r="J24" s="9">
        <v>0</v>
      </c>
      <c r="K24" s="10" t="s">
        <v>192</v>
      </c>
      <c r="L24" s="9">
        <v>0</v>
      </c>
      <c r="M24" s="10" t="s">
        <v>176</v>
      </c>
      <c r="N24" s="9">
        <v>16599.175129213501</v>
      </c>
      <c r="O24" s="10" t="s">
        <v>159</v>
      </c>
      <c r="P24" s="9">
        <v>4518.9776460674202</v>
      </c>
      <c r="Q24" s="10" t="s">
        <v>159</v>
      </c>
      <c r="R24" s="9">
        <v>30953.481581342701</v>
      </c>
      <c r="S24" s="10" t="s">
        <v>178</v>
      </c>
    </row>
    <row r="25" spans="1:19" x14ac:dyDescent="0.2">
      <c r="A25" s="12" t="s">
        <v>193</v>
      </c>
      <c r="B25" s="9">
        <v>137.77465927977801</v>
      </c>
      <c r="C25" s="10" t="s">
        <v>159</v>
      </c>
      <c r="D25" s="9">
        <v>0</v>
      </c>
      <c r="E25" s="10" t="s">
        <v>176</v>
      </c>
      <c r="F25" s="9">
        <v>1260.52988210526</v>
      </c>
      <c r="G25" s="10" t="s">
        <v>159</v>
      </c>
      <c r="H25" s="9">
        <v>8652.3709030470909</v>
      </c>
      <c r="I25" s="10" t="s">
        <v>159</v>
      </c>
      <c r="J25" s="9">
        <v>0</v>
      </c>
      <c r="K25" s="10" t="s">
        <v>176</v>
      </c>
      <c r="L25" s="9">
        <v>0</v>
      </c>
      <c r="M25" s="10" t="s">
        <v>176</v>
      </c>
      <c r="N25" s="9">
        <v>17678.2817950139</v>
      </c>
      <c r="O25" s="10" t="s">
        <v>159</v>
      </c>
      <c r="P25" s="9">
        <v>5228.2009529085899</v>
      </c>
      <c r="Q25" s="10" t="s">
        <v>159</v>
      </c>
      <c r="R25" s="9">
        <v>32957.158192354596</v>
      </c>
      <c r="S25" s="10" t="s">
        <v>178</v>
      </c>
    </row>
    <row r="26" spans="1:19" x14ac:dyDescent="0.2">
      <c r="A26" s="12" t="s">
        <v>194</v>
      </c>
      <c r="B26" s="9">
        <v>184.907940108893</v>
      </c>
      <c r="C26" s="10" t="s">
        <v>159</v>
      </c>
      <c r="D26" s="9">
        <v>0</v>
      </c>
      <c r="E26" s="10" t="s">
        <v>176</v>
      </c>
      <c r="F26" s="9">
        <v>1191.10977163339</v>
      </c>
      <c r="G26" s="10" t="s">
        <v>159</v>
      </c>
      <c r="H26" s="9">
        <v>8982.8867531760407</v>
      </c>
      <c r="I26" s="10" t="s">
        <v>159</v>
      </c>
      <c r="J26" s="9">
        <v>0</v>
      </c>
      <c r="K26" s="10" t="s">
        <v>176</v>
      </c>
      <c r="L26" s="9">
        <v>0</v>
      </c>
      <c r="M26" s="10" t="s">
        <v>176</v>
      </c>
      <c r="N26" s="9">
        <v>14110.071915237901</v>
      </c>
      <c r="O26" s="10" t="s">
        <v>159</v>
      </c>
      <c r="P26" s="9">
        <v>4175.09787658802</v>
      </c>
      <c r="Q26" s="10" t="s">
        <v>195</v>
      </c>
      <c r="R26" s="9">
        <v>28644.074256744199</v>
      </c>
      <c r="S26" s="10" t="s">
        <v>178</v>
      </c>
    </row>
    <row r="27" spans="1:19" x14ac:dyDescent="0.2">
      <c r="A27" s="12" t="s">
        <v>196</v>
      </c>
      <c r="B27" s="9">
        <v>166.15957079251999</v>
      </c>
      <c r="C27" s="10" t="s">
        <v>159</v>
      </c>
      <c r="D27" s="9">
        <v>0</v>
      </c>
      <c r="E27" s="10" t="s">
        <v>176</v>
      </c>
      <c r="F27" s="9">
        <v>1287.4660926090801</v>
      </c>
      <c r="G27" s="10" t="s">
        <v>159</v>
      </c>
      <c r="H27" s="9">
        <v>9033.0561424755106</v>
      </c>
      <c r="I27" s="10" t="s">
        <v>159</v>
      </c>
      <c r="J27" s="9">
        <v>0</v>
      </c>
      <c r="K27" s="10" t="s">
        <v>176</v>
      </c>
      <c r="L27" s="9">
        <v>0</v>
      </c>
      <c r="M27" s="10" t="s">
        <v>176</v>
      </c>
      <c r="N27" s="9">
        <v>15221.0550973187</v>
      </c>
      <c r="O27" s="10" t="s">
        <v>159</v>
      </c>
      <c r="P27" s="9">
        <v>3818.4254959928799</v>
      </c>
      <c r="Q27" s="10" t="s">
        <v>159</v>
      </c>
      <c r="R27" s="9">
        <v>29526.162399188699</v>
      </c>
      <c r="S27" s="10" t="s">
        <v>178</v>
      </c>
    </row>
    <row r="28" spans="1:19" x14ac:dyDescent="0.2">
      <c r="A28" s="12" t="s">
        <v>197</v>
      </c>
      <c r="B28" s="9">
        <v>144.36149868536401</v>
      </c>
      <c r="C28" s="10" t="s">
        <v>159</v>
      </c>
      <c r="D28" s="9">
        <v>0</v>
      </c>
      <c r="E28" s="10" t="s">
        <v>176</v>
      </c>
      <c r="F28" s="9">
        <v>1215.7782120946499</v>
      </c>
      <c r="G28" s="10" t="s">
        <v>159</v>
      </c>
      <c r="H28" s="9">
        <v>9381.0968875722701</v>
      </c>
      <c r="I28" s="10" t="s">
        <v>159</v>
      </c>
      <c r="J28" s="9">
        <v>0</v>
      </c>
      <c r="K28" s="10" t="s">
        <v>176</v>
      </c>
      <c r="L28" s="9">
        <v>0</v>
      </c>
      <c r="M28" s="10" t="s">
        <v>176</v>
      </c>
      <c r="N28" s="9">
        <v>14460.964820228701</v>
      </c>
      <c r="O28" s="10" t="s">
        <v>159</v>
      </c>
      <c r="P28" s="9">
        <v>3772.9339193689798</v>
      </c>
      <c r="Q28" s="10" t="s">
        <v>159</v>
      </c>
      <c r="R28" s="9">
        <v>28975.13533795</v>
      </c>
      <c r="S28" s="10" t="s">
        <v>178</v>
      </c>
    </row>
    <row r="29" spans="1:19" x14ac:dyDescent="0.2">
      <c r="A29" s="12" t="s">
        <v>198</v>
      </c>
      <c r="B29" s="9">
        <v>98.881623163353495</v>
      </c>
      <c r="C29" s="10" t="s">
        <v>159</v>
      </c>
      <c r="D29" s="9">
        <v>0</v>
      </c>
      <c r="E29" s="10" t="s">
        <v>176</v>
      </c>
      <c r="F29" s="9">
        <v>1049.53052722558</v>
      </c>
      <c r="G29" s="10" t="s">
        <v>159</v>
      </c>
      <c r="H29" s="9">
        <v>7216.6863219859297</v>
      </c>
      <c r="I29" s="10" t="s">
        <v>159</v>
      </c>
      <c r="J29" s="9">
        <v>0</v>
      </c>
      <c r="K29" s="10" t="s">
        <v>176</v>
      </c>
      <c r="L29" s="9">
        <v>0</v>
      </c>
      <c r="M29" s="10" t="s">
        <v>176</v>
      </c>
      <c r="N29" s="9">
        <v>10754.046624728</v>
      </c>
      <c r="O29" s="10" t="s">
        <v>159</v>
      </c>
      <c r="P29" s="9">
        <v>2823.6122385479698</v>
      </c>
      <c r="Q29" s="10" t="s">
        <v>159</v>
      </c>
      <c r="R29" s="9">
        <v>21942.757335650898</v>
      </c>
      <c r="S29" s="10" t="s">
        <v>178</v>
      </c>
    </row>
    <row r="30" spans="1:19" x14ac:dyDescent="0.2">
      <c r="A30" s="12" t="s">
        <v>199</v>
      </c>
      <c r="B30" s="9">
        <v>151.456672340426</v>
      </c>
      <c r="C30" s="10" t="s">
        <v>159</v>
      </c>
      <c r="D30" s="9">
        <v>0</v>
      </c>
      <c r="E30" s="10" t="s">
        <v>176</v>
      </c>
      <c r="F30" s="9">
        <v>1321.89518297872</v>
      </c>
      <c r="G30" s="10" t="s">
        <v>159</v>
      </c>
      <c r="H30" s="9">
        <v>8656.9243876902601</v>
      </c>
      <c r="I30" s="10" t="s">
        <v>159</v>
      </c>
      <c r="J30" s="9">
        <v>0</v>
      </c>
      <c r="K30" s="10" t="s">
        <v>176</v>
      </c>
      <c r="L30" s="9">
        <v>0</v>
      </c>
      <c r="M30" s="10" t="s">
        <v>176</v>
      </c>
      <c r="N30" s="9">
        <v>3612.6744969342599</v>
      </c>
      <c r="O30" s="10" t="s">
        <v>159</v>
      </c>
      <c r="P30" s="9">
        <v>2933.5972595744702</v>
      </c>
      <c r="Q30" s="10" t="s">
        <v>159</v>
      </c>
      <c r="R30" s="9">
        <v>16676.547999518101</v>
      </c>
      <c r="S30" s="10" t="s">
        <v>178</v>
      </c>
    </row>
    <row r="31" spans="1:19" x14ac:dyDescent="0.2">
      <c r="A31" s="12" t="s">
        <v>200</v>
      </c>
      <c r="B31" s="9">
        <v>141.26356026058599</v>
      </c>
      <c r="C31" s="10" t="s">
        <v>159</v>
      </c>
      <c r="D31" s="9">
        <v>0</v>
      </c>
      <c r="E31" s="10" t="s">
        <v>176</v>
      </c>
      <c r="F31" s="9">
        <v>1196.29320684039</v>
      </c>
      <c r="G31" s="10" t="s">
        <v>159</v>
      </c>
      <c r="H31" s="9">
        <v>8342.2623723184206</v>
      </c>
      <c r="I31" s="10" t="s">
        <v>159</v>
      </c>
      <c r="J31" s="9">
        <v>0</v>
      </c>
      <c r="K31" s="10" t="s">
        <v>176</v>
      </c>
      <c r="L31" s="9">
        <v>0</v>
      </c>
      <c r="M31" s="10" t="s">
        <v>176</v>
      </c>
      <c r="N31" s="9">
        <v>5114.8732244215298</v>
      </c>
      <c r="O31" s="10" t="s">
        <v>159</v>
      </c>
      <c r="P31" s="9">
        <v>2700.4091042345299</v>
      </c>
      <c r="Q31" s="10" t="s">
        <v>159</v>
      </c>
      <c r="R31" s="9">
        <v>17495.1014680755</v>
      </c>
      <c r="S31" s="10" t="s">
        <v>178</v>
      </c>
    </row>
    <row r="32" spans="1:19" x14ac:dyDescent="0.2">
      <c r="A32" s="15" t="s">
        <v>201</v>
      </c>
      <c r="B32" s="13">
        <v>174.26900000000001</v>
      </c>
      <c r="C32" s="14" t="s">
        <v>159</v>
      </c>
      <c r="D32" s="13">
        <v>0</v>
      </c>
      <c r="E32" s="14" t="s">
        <v>176</v>
      </c>
      <c r="F32" s="13">
        <v>1288.107</v>
      </c>
      <c r="G32" s="14" t="s">
        <v>159</v>
      </c>
      <c r="H32" s="13">
        <v>8272.7344951899995</v>
      </c>
      <c r="I32" s="14" t="s">
        <v>159</v>
      </c>
      <c r="J32" s="13">
        <v>0</v>
      </c>
      <c r="K32" s="14" t="s">
        <v>176</v>
      </c>
      <c r="L32" s="13">
        <v>0</v>
      </c>
      <c r="M32" s="14" t="s">
        <v>176</v>
      </c>
      <c r="N32" s="13">
        <v>7377.6290183999999</v>
      </c>
      <c r="O32" s="14" t="s">
        <v>159</v>
      </c>
      <c r="P32" s="13">
        <v>2935.69</v>
      </c>
      <c r="Q32" s="14" t="s">
        <v>159</v>
      </c>
      <c r="R32" s="13">
        <v>20048.429513589999</v>
      </c>
      <c r="S32" s="14" t="s">
        <v>178</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1'!A2", "&lt;&lt;&lt; Previous table")</f>
        <v>&lt;&lt;&lt; Previous table</v>
      </c>
    </row>
    <row r="46" spans="1:2" x14ac:dyDescent="0.2">
      <c r="A46" s="17" t="str">
        <f>HYPERLINK("#'CASINO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HYPERLINK("#'INDEX'!B43", "Link to index")</f>
        <v>Link to index</v>
      </c>
    </row>
    <row r="2" spans="1:19" ht="15.75" customHeight="1" x14ac:dyDescent="0.2">
      <c r="A2" s="25" t="s">
        <v>294</v>
      </c>
      <c r="B2" s="24"/>
      <c r="C2" s="24"/>
      <c r="D2" s="24"/>
      <c r="E2" s="24"/>
      <c r="F2" s="24"/>
      <c r="G2" s="24"/>
      <c r="H2" s="24"/>
      <c r="I2" s="24"/>
      <c r="J2" s="24"/>
      <c r="K2" s="24"/>
      <c r="L2" s="24"/>
      <c r="M2" s="24"/>
      <c r="N2" s="24"/>
      <c r="O2" s="24"/>
      <c r="P2" s="24"/>
      <c r="Q2" s="24"/>
      <c r="R2" s="24"/>
      <c r="S2" s="24"/>
    </row>
    <row r="3" spans="1:19" ht="15.75" customHeight="1" x14ac:dyDescent="0.2">
      <c r="A3" s="25" t="s">
        <v>61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1.96235893280327</v>
      </c>
      <c r="G8" s="10" t="s">
        <v>159</v>
      </c>
      <c r="H8" s="18">
        <v>0</v>
      </c>
      <c r="I8" s="10" t="s">
        <v>159</v>
      </c>
      <c r="J8" s="18">
        <v>0</v>
      </c>
      <c r="K8" s="10" t="s">
        <v>244</v>
      </c>
      <c r="L8" s="18">
        <v>0</v>
      </c>
      <c r="M8" s="10" t="s">
        <v>159</v>
      </c>
      <c r="N8" s="18">
        <v>0</v>
      </c>
      <c r="O8" s="10" t="s">
        <v>244</v>
      </c>
      <c r="P8" s="18">
        <v>0</v>
      </c>
      <c r="Q8" s="10" t="s">
        <v>244</v>
      </c>
      <c r="R8" s="18">
        <v>1.88180302987303E-2</v>
      </c>
      <c r="S8" s="10" t="s">
        <v>159</v>
      </c>
    </row>
    <row r="9" spans="1:19" x14ac:dyDescent="0.2">
      <c r="A9" s="12" t="s">
        <v>172</v>
      </c>
      <c r="B9" s="18">
        <v>0</v>
      </c>
      <c r="C9" s="10" t="s">
        <v>244</v>
      </c>
      <c r="D9" s="18">
        <v>0</v>
      </c>
      <c r="E9" s="10" t="s">
        <v>244</v>
      </c>
      <c r="F9" s="18">
        <v>74.409668243259006</v>
      </c>
      <c r="G9" s="10" t="s">
        <v>159</v>
      </c>
      <c r="H9" s="18">
        <v>0</v>
      </c>
      <c r="I9" s="10" t="s">
        <v>159</v>
      </c>
      <c r="J9" s="18">
        <v>0</v>
      </c>
      <c r="K9" s="10" t="s">
        <v>244</v>
      </c>
      <c r="L9" s="18">
        <v>0</v>
      </c>
      <c r="M9" s="10" t="s">
        <v>159</v>
      </c>
      <c r="N9" s="18">
        <v>0</v>
      </c>
      <c r="O9" s="10" t="s">
        <v>244</v>
      </c>
      <c r="P9" s="18">
        <v>0</v>
      </c>
      <c r="Q9" s="10" t="s">
        <v>244</v>
      </c>
      <c r="R9" s="18">
        <v>0.71854761229390696</v>
      </c>
      <c r="S9" s="10" t="s">
        <v>159</v>
      </c>
    </row>
    <row r="10" spans="1:19" x14ac:dyDescent="0.2">
      <c r="A10" s="12" t="s">
        <v>173</v>
      </c>
      <c r="B10" s="18">
        <v>0</v>
      </c>
      <c r="C10" s="10" t="s">
        <v>244</v>
      </c>
      <c r="D10" s="18">
        <v>0</v>
      </c>
      <c r="E10" s="10" t="s">
        <v>244</v>
      </c>
      <c r="F10" s="18">
        <v>188.93375977236599</v>
      </c>
      <c r="G10" s="10" t="s">
        <v>159</v>
      </c>
      <c r="H10" s="18">
        <v>0</v>
      </c>
      <c r="I10" s="10" t="s">
        <v>159</v>
      </c>
      <c r="J10" s="18">
        <v>0</v>
      </c>
      <c r="K10" s="10" t="s">
        <v>244</v>
      </c>
      <c r="L10" s="18">
        <v>7.5938362368526094E-2</v>
      </c>
      <c r="M10" s="10" t="s">
        <v>177</v>
      </c>
      <c r="N10" s="18">
        <v>0</v>
      </c>
      <c r="O10" s="10" t="s">
        <v>244</v>
      </c>
      <c r="P10" s="18">
        <v>0</v>
      </c>
      <c r="Q10" s="10" t="s">
        <v>244</v>
      </c>
      <c r="R10" s="18">
        <v>1.8312865189538099</v>
      </c>
      <c r="S10" s="10" t="s">
        <v>159</v>
      </c>
    </row>
    <row r="11" spans="1:19" x14ac:dyDescent="0.2">
      <c r="A11" s="12" t="s">
        <v>174</v>
      </c>
      <c r="B11" s="18">
        <v>0</v>
      </c>
      <c r="C11" s="10" t="s">
        <v>244</v>
      </c>
      <c r="D11" s="18">
        <v>0</v>
      </c>
      <c r="E11" s="10" t="s">
        <v>244</v>
      </c>
      <c r="F11" s="18">
        <v>185.265197378908</v>
      </c>
      <c r="G11" s="10" t="s">
        <v>159</v>
      </c>
      <c r="H11" s="18">
        <v>0</v>
      </c>
      <c r="I11" s="10" t="s">
        <v>282</v>
      </c>
      <c r="J11" s="18">
        <v>0</v>
      </c>
      <c r="K11" s="10" t="s">
        <v>244</v>
      </c>
      <c r="L11" s="18">
        <v>0.62708977961738199</v>
      </c>
      <c r="M11" s="10" t="s">
        <v>177</v>
      </c>
      <c r="N11" s="18">
        <v>0</v>
      </c>
      <c r="O11" s="10" t="s">
        <v>244</v>
      </c>
      <c r="P11" s="18">
        <v>0</v>
      </c>
      <c r="Q11" s="10" t="s">
        <v>244</v>
      </c>
      <c r="R11" s="18">
        <v>1.80206351998157</v>
      </c>
      <c r="S11" s="10" t="s">
        <v>159</v>
      </c>
    </row>
    <row r="12" spans="1:19" x14ac:dyDescent="0.2">
      <c r="A12" s="12" t="s">
        <v>175</v>
      </c>
      <c r="B12" s="18">
        <v>0</v>
      </c>
      <c r="C12" s="10" t="s">
        <v>244</v>
      </c>
      <c r="D12" s="18">
        <v>0</v>
      </c>
      <c r="E12" s="10" t="s">
        <v>244</v>
      </c>
      <c r="F12" s="18">
        <v>220.47975145996099</v>
      </c>
      <c r="G12" s="10" t="s">
        <v>159</v>
      </c>
      <c r="H12" s="18">
        <v>0</v>
      </c>
      <c r="I12" s="10" t="s">
        <v>159</v>
      </c>
      <c r="J12" s="18">
        <v>0</v>
      </c>
      <c r="K12" s="10" t="s">
        <v>244</v>
      </c>
      <c r="L12" s="18">
        <v>0.15532872971103101</v>
      </c>
      <c r="M12" s="10" t="s">
        <v>177</v>
      </c>
      <c r="N12" s="18">
        <v>0</v>
      </c>
      <c r="O12" s="10" t="s">
        <v>244</v>
      </c>
      <c r="P12" s="18">
        <v>0</v>
      </c>
      <c r="Q12" s="10" t="s">
        <v>244</v>
      </c>
      <c r="R12" s="18">
        <v>2.1063185854183599</v>
      </c>
      <c r="S12" s="10" t="s">
        <v>159</v>
      </c>
    </row>
    <row r="13" spans="1:19" x14ac:dyDescent="0.2">
      <c r="A13" s="12" t="s">
        <v>179</v>
      </c>
      <c r="B13" s="18">
        <v>0</v>
      </c>
      <c r="C13" s="10" t="s">
        <v>244</v>
      </c>
      <c r="D13" s="18">
        <v>0</v>
      </c>
      <c r="E13" s="10" t="s">
        <v>244</v>
      </c>
      <c r="F13" s="18">
        <v>170.13723572849599</v>
      </c>
      <c r="G13" s="10" t="s">
        <v>159</v>
      </c>
      <c r="H13" s="18">
        <v>0</v>
      </c>
      <c r="I13" s="10" t="s">
        <v>159</v>
      </c>
      <c r="J13" s="18">
        <v>0</v>
      </c>
      <c r="K13" s="10" t="s">
        <v>244</v>
      </c>
      <c r="L13" s="18">
        <v>0</v>
      </c>
      <c r="M13" s="10" t="s">
        <v>244</v>
      </c>
      <c r="N13" s="18">
        <v>0</v>
      </c>
      <c r="O13" s="10" t="s">
        <v>244</v>
      </c>
      <c r="P13" s="18">
        <v>0</v>
      </c>
      <c r="Q13" s="10" t="s">
        <v>244</v>
      </c>
      <c r="R13" s="18">
        <v>1.6057529500765</v>
      </c>
      <c r="S13" s="10" t="s">
        <v>159</v>
      </c>
    </row>
    <row r="14" spans="1:19" x14ac:dyDescent="0.2">
      <c r="A14" s="12" t="s">
        <v>180</v>
      </c>
      <c r="B14" s="18">
        <v>0</v>
      </c>
      <c r="C14" s="10" t="s">
        <v>244</v>
      </c>
      <c r="D14" s="18">
        <v>0</v>
      </c>
      <c r="E14" s="10" t="s">
        <v>244</v>
      </c>
      <c r="F14" s="18">
        <v>157.289119804401</v>
      </c>
      <c r="G14" s="10" t="s">
        <v>159</v>
      </c>
      <c r="H14" s="18">
        <v>0</v>
      </c>
      <c r="I14" s="10" t="s">
        <v>159</v>
      </c>
      <c r="J14" s="18">
        <v>0</v>
      </c>
      <c r="K14" s="10" t="s">
        <v>244</v>
      </c>
      <c r="L14" s="18">
        <v>0</v>
      </c>
      <c r="M14" s="10" t="s">
        <v>244</v>
      </c>
      <c r="N14" s="18">
        <v>0</v>
      </c>
      <c r="O14" s="10" t="s">
        <v>244</v>
      </c>
      <c r="P14" s="18">
        <v>0</v>
      </c>
      <c r="Q14" s="10" t="s">
        <v>244</v>
      </c>
      <c r="R14" s="18">
        <v>1.4845179963580999</v>
      </c>
      <c r="S14" s="10" t="s">
        <v>159</v>
      </c>
    </row>
    <row r="15" spans="1:19" x14ac:dyDescent="0.2">
      <c r="A15" s="12" t="s">
        <v>181</v>
      </c>
      <c r="B15" s="18">
        <v>0</v>
      </c>
      <c r="C15" s="10" t="s">
        <v>244</v>
      </c>
      <c r="D15" s="18">
        <v>0</v>
      </c>
      <c r="E15" s="10" t="s">
        <v>244</v>
      </c>
      <c r="F15" s="18">
        <v>156.34318175872099</v>
      </c>
      <c r="G15" s="10" t="s">
        <v>159</v>
      </c>
      <c r="H15" s="18">
        <v>0</v>
      </c>
      <c r="I15" s="10" t="s">
        <v>159</v>
      </c>
      <c r="J15" s="18">
        <v>0</v>
      </c>
      <c r="K15" s="10" t="s">
        <v>244</v>
      </c>
      <c r="L15" s="18">
        <v>0</v>
      </c>
      <c r="M15" s="10" t="s">
        <v>244</v>
      </c>
      <c r="N15" s="18">
        <v>0</v>
      </c>
      <c r="O15" s="10" t="s">
        <v>244</v>
      </c>
      <c r="P15" s="18">
        <v>0</v>
      </c>
      <c r="Q15" s="10" t="s">
        <v>244</v>
      </c>
      <c r="R15" s="18">
        <v>1.4828410502281</v>
      </c>
      <c r="S15" s="10" t="s">
        <v>159</v>
      </c>
    </row>
    <row r="16" spans="1:19" x14ac:dyDescent="0.2">
      <c r="A16" s="12" t="s">
        <v>182</v>
      </c>
      <c r="B16" s="18">
        <v>0</v>
      </c>
      <c r="C16" s="10" t="s">
        <v>244</v>
      </c>
      <c r="D16" s="18">
        <v>0</v>
      </c>
      <c r="E16" s="10" t="s">
        <v>244</v>
      </c>
      <c r="F16" s="18">
        <v>68.477442347444807</v>
      </c>
      <c r="G16" s="10" t="s">
        <v>159</v>
      </c>
      <c r="H16" s="18">
        <v>0</v>
      </c>
      <c r="I16" s="10" t="s">
        <v>159</v>
      </c>
      <c r="J16" s="18">
        <v>0</v>
      </c>
      <c r="K16" s="10" t="s">
        <v>244</v>
      </c>
      <c r="L16" s="18">
        <v>0</v>
      </c>
      <c r="M16" s="10" t="s">
        <v>244</v>
      </c>
      <c r="N16" s="18">
        <v>0</v>
      </c>
      <c r="O16" s="10" t="s">
        <v>244</v>
      </c>
      <c r="P16" s="18">
        <v>0</v>
      </c>
      <c r="Q16" s="10" t="s">
        <v>244</v>
      </c>
      <c r="R16" s="18">
        <v>0.65317536773530105</v>
      </c>
      <c r="S16" s="10" t="s">
        <v>159</v>
      </c>
    </row>
    <row r="17" spans="1:19" x14ac:dyDescent="0.2">
      <c r="A17" s="12" t="s">
        <v>183</v>
      </c>
      <c r="B17" s="18">
        <v>0</v>
      </c>
      <c r="C17" s="10" t="s">
        <v>244</v>
      </c>
      <c r="D17" s="18">
        <v>0</v>
      </c>
      <c r="E17" s="10" t="s">
        <v>244</v>
      </c>
      <c r="F17" s="18">
        <v>35.545032926952402</v>
      </c>
      <c r="G17" s="10" t="s">
        <v>159</v>
      </c>
      <c r="H17" s="18">
        <v>0</v>
      </c>
      <c r="I17" s="10" t="s">
        <v>159</v>
      </c>
      <c r="J17" s="18">
        <v>0</v>
      </c>
      <c r="K17" s="10" t="s">
        <v>244</v>
      </c>
      <c r="L17" s="18">
        <v>0</v>
      </c>
      <c r="M17" s="10" t="s">
        <v>244</v>
      </c>
      <c r="N17" s="18">
        <v>0</v>
      </c>
      <c r="O17" s="10" t="s">
        <v>244</v>
      </c>
      <c r="P17" s="18">
        <v>0</v>
      </c>
      <c r="Q17" s="10" t="s">
        <v>244</v>
      </c>
      <c r="R17" s="18">
        <v>0.34249957079863602</v>
      </c>
      <c r="S17" s="10" t="s">
        <v>159</v>
      </c>
    </row>
    <row r="18" spans="1:19" x14ac:dyDescent="0.2">
      <c r="A18" s="12" t="s">
        <v>185</v>
      </c>
      <c r="B18" s="18">
        <v>0</v>
      </c>
      <c r="C18" s="10" t="s">
        <v>244</v>
      </c>
      <c r="D18" s="18">
        <v>0</v>
      </c>
      <c r="E18" s="10" t="s">
        <v>244</v>
      </c>
      <c r="F18" s="18">
        <v>6.7138598422387901</v>
      </c>
      <c r="G18" s="10" t="s">
        <v>159</v>
      </c>
      <c r="H18" s="18">
        <v>0</v>
      </c>
      <c r="I18" s="10" t="s">
        <v>159</v>
      </c>
      <c r="J18" s="18">
        <v>0</v>
      </c>
      <c r="K18" s="10" t="s">
        <v>244</v>
      </c>
      <c r="L18" s="18">
        <v>0</v>
      </c>
      <c r="M18" s="10" t="s">
        <v>244</v>
      </c>
      <c r="N18" s="18">
        <v>0</v>
      </c>
      <c r="O18" s="10" t="s">
        <v>244</v>
      </c>
      <c r="P18" s="18">
        <v>0</v>
      </c>
      <c r="Q18" s="10" t="s">
        <v>244</v>
      </c>
      <c r="R18" s="18">
        <v>6.5506046310877905E-2</v>
      </c>
      <c r="S18" s="10" t="s">
        <v>159</v>
      </c>
    </row>
    <row r="19" spans="1:19" x14ac:dyDescent="0.2">
      <c r="A19" s="12" t="s">
        <v>186</v>
      </c>
      <c r="B19" s="18">
        <v>0</v>
      </c>
      <c r="C19" s="10" t="s">
        <v>244</v>
      </c>
      <c r="D19" s="18">
        <v>0</v>
      </c>
      <c r="E19" s="10" t="s">
        <v>244</v>
      </c>
      <c r="F19" s="18">
        <v>0</v>
      </c>
      <c r="G19" s="10" t="s">
        <v>159</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159</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159</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159</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159</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159</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5.3137407945866799E-2</v>
      </c>
      <c r="G25" s="10" t="s">
        <v>159</v>
      </c>
      <c r="H25" s="18">
        <v>0</v>
      </c>
      <c r="I25" s="10" t="s">
        <v>159</v>
      </c>
      <c r="J25" s="18">
        <v>0</v>
      </c>
      <c r="K25" s="10" t="s">
        <v>244</v>
      </c>
      <c r="L25" s="18">
        <v>0</v>
      </c>
      <c r="M25" s="10" t="s">
        <v>244</v>
      </c>
      <c r="N25" s="18">
        <v>0</v>
      </c>
      <c r="O25" s="10" t="s">
        <v>244</v>
      </c>
      <c r="P25" s="18">
        <v>0</v>
      </c>
      <c r="Q25" s="10" t="s">
        <v>244</v>
      </c>
      <c r="R25" s="18">
        <v>5.2174833250297605E-4</v>
      </c>
      <c r="S25" s="10" t="s">
        <v>159</v>
      </c>
    </row>
    <row r="26" spans="1:19" x14ac:dyDescent="0.2">
      <c r="A26" s="12" t="s">
        <v>194</v>
      </c>
      <c r="B26" s="18">
        <v>0</v>
      </c>
      <c r="C26" s="10" t="s">
        <v>244</v>
      </c>
      <c r="D26" s="18">
        <v>0</v>
      </c>
      <c r="E26" s="10" t="s">
        <v>244</v>
      </c>
      <c r="F26" s="18">
        <v>2.9634890155669402E-2</v>
      </c>
      <c r="G26" s="10" t="s">
        <v>159</v>
      </c>
      <c r="H26" s="18">
        <v>0</v>
      </c>
      <c r="I26" s="10" t="s">
        <v>159</v>
      </c>
      <c r="J26" s="18">
        <v>0</v>
      </c>
      <c r="K26" s="10" t="s">
        <v>244</v>
      </c>
      <c r="L26" s="18">
        <v>0</v>
      </c>
      <c r="M26" s="10" t="s">
        <v>244</v>
      </c>
      <c r="N26" s="18">
        <v>0</v>
      </c>
      <c r="O26" s="10" t="s">
        <v>244</v>
      </c>
      <c r="P26" s="18">
        <v>0</v>
      </c>
      <c r="Q26" s="10" t="s">
        <v>244</v>
      </c>
      <c r="R26" s="18">
        <v>2.8768350028603E-4</v>
      </c>
      <c r="S26" s="10" t="s">
        <v>159</v>
      </c>
    </row>
    <row r="27" spans="1:19" x14ac:dyDescent="0.2">
      <c r="A27" s="12" t="s">
        <v>196</v>
      </c>
      <c r="B27" s="18">
        <v>0</v>
      </c>
      <c r="C27" s="10" t="s">
        <v>244</v>
      </c>
      <c r="D27" s="18">
        <v>0</v>
      </c>
      <c r="E27" s="10" t="s">
        <v>244</v>
      </c>
      <c r="F27" s="18">
        <v>6.3486077017743002E-3</v>
      </c>
      <c r="G27" s="10" t="s">
        <v>159</v>
      </c>
      <c r="H27" s="18">
        <v>0</v>
      </c>
      <c r="I27" s="10" t="s">
        <v>159</v>
      </c>
      <c r="J27" s="18">
        <v>0</v>
      </c>
      <c r="K27" s="10" t="s">
        <v>244</v>
      </c>
      <c r="L27" s="18">
        <v>0</v>
      </c>
      <c r="M27" s="10" t="s">
        <v>244</v>
      </c>
      <c r="N27" s="18">
        <v>0</v>
      </c>
      <c r="O27" s="10" t="s">
        <v>244</v>
      </c>
      <c r="P27" s="18">
        <v>0</v>
      </c>
      <c r="Q27" s="10" t="s">
        <v>244</v>
      </c>
      <c r="R27" s="18">
        <v>6.0779899836677503E-5</v>
      </c>
      <c r="S27" s="10" t="s">
        <v>159</v>
      </c>
    </row>
    <row r="28" spans="1:19" x14ac:dyDescent="0.2">
      <c r="A28" s="12" t="s">
        <v>197</v>
      </c>
      <c r="B28" s="18">
        <v>0</v>
      </c>
      <c r="C28" s="10" t="s">
        <v>244</v>
      </c>
      <c r="D28" s="18">
        <v>0</v>
      </c>
      <c r="E28" s="10" t="s">
        <v>244</v>
      </c>
      <c r="F28" s="18">
        <v>5.1124284590728397</v>
      </c>
      <c r="G28" s="10" t="s">
        <v>195</v>
      </c>
      <c r="H28" s="18">
        <v>0</v>
      </c>
      <c r="I28" s="10" t="s">
        <v>159</v>
      </c>
      <c r="J28" s="18">
        <v>0</v>
      </c>
      <c r="K28" s="10" t="s">
        <v>244</v>
      </c>
      <c r="L28" s="18">
        <v>0</v>
      </c>
      <c r="M28" s="10" t="s">
        <v>244</v>
      </c>
      <c r="N28" s="18">
        <v>0</v>
      </c>
      <c r="O28" s="10" t="s">
        <v>244</v>
      </c>
      <c r="P28" s="18">
        <v>0</v>
      </c>
      <c r="Q28" s="10" t="s">
        <v>244</v>
      </c>
      <c r="R28" s="18">
        <v>4.8124992172917297E-2</v>
      </c>
      <c r="S28" s="10" t="s">
        <v>159</v>
      </c>
    </row>
    <row r="29" spans="1:19" x14ac:dyDescent="0.2">
      <c r="A29" s="12" t="s">
        <v>198</v>
      </c>
      <c r="B29" s="18">
        <v>0</v>
      </c>
      <c r="C29" s="10" t="s">
        <v>244</v>
      </c>
      <c r="D29" s="18">
        <v>0</v>
      </c>
      <c r="E29" s="10" t="s">
        <v>244</v>
      </c>
      <c r="F29" s="18">
        <v>23.3007372968619</v>
      </c>
      <c r="G29" s="10" t="s">
        <v>159</v>
      </c>
      <c r="H29" s="18">
        <v>0</v>
      </c>
      <c r="I29" s="10" t="s">
        <v>159</v>
      </c>
      <c r="J29" s="18">
        <v>0</v>
      </c>
      <c r="K29" s="10" t="s">
        <v>244</v>
      </c>
      <c r="L29" s="18">
        <v>0</v>
      </c>
      <c r="M29" s="10" t="s">
        <v>244</v>
      </c>
      <c r="N29" s="18">
        <v>0</v>
      </c>
      <c r="O29" s="10" t="s">
        <v>244</v>
      </c>
      <c r="P29" s="18">
        <v>0</v>
      </c>
      <c r="Q29" s="10" t="s">
        <v>244</v>
      </c>
      <c r="R29" s="18">
        <v>0.21656673088633199</v>
      </c>
      <c r="S29" s="10" t="s">
        <v>159</v>
      </c>
    </row>
    <row r="30" spans="1:19" x14ac:dyDescent="0.2">
      <c r="A30" s="12" t="s">
        <v>199</v>
      </c>
      <c r="B30" s="18">
        <v>0</v>
      </c>
      <c r="C30" s="10" t="s">
        <v>244</v>
      </c>
      <c r="D30" s="18">
        <v>0</v>
      </c>
      <c r="E30" s="10" t="s">
        <v>244</v>
      </c>
      <c r="F30" s="18">
        <v>67.010789028719302</v>
      </c>
      <c r="G30" s="10" t="s">
        <v>159</v>
      </c>
      <c r="H30" s="18">
        <v>0</v>
      </c>
      <c r="I30" s="10" t="s">
        <v>159</v>
      </c>
      <c r="J30" s="18">
        <v>0</v>
      </c>
      <c r="K30" s="10" t="s">
        <v>244</v>
      </c>
      <c r="L30" s="18">
        <v>0</v>
      </c>
      <c r="M30" s="10" t="s">
        <v>244</v>
      </c>
      <c r="N30" s="18">
        <v>0</v>
      </c>
      <c r="O30" s="10" t="s">
        <v>244</v>
      </c>
      <c r="P30" s="18">
        <v>0</v>
      </c>
      <c r="Q30" s="10" t="s">
        <v>244</v>
      </c>
      <c r="R30" s="18">
        <v>0.62134667663613197</v>
      </c>
      <c r="S30" s="10" t="s">
        <v>159</v>
      </c>
    </row>
    <row r="31" spans="1:19" x14ac:dyDescent="0.2">
      <c r="A31" s="12" t="s">
        <v>200</v>
      </c>
      <c r="B31" s="18">
        <v>0</v>
      </c>
      <c r="C31" s="10" t="s">
        <v>244</v>
      </c>
      <c r="D31" s="18">
        <v>0</v>
      </c>
      <c r="E31" s="10" t="s">
        <v>244</v>
      </c>
      <c r="F31" s="18">
        <v>103.011078136111</v>
      </c>
      <c r="G31" s="10" t="s">
        <v>159</v>
      </c>
      <c r="H31" s="18">
        <v>0</v>
      </c>
      <c r="I31" s="10" t="s">
        <v>159</v>
      </c>
      <c r="J31" s="18">
        <v>0</v>
      </c>
      <c r="K31" s="10" t="s">
        <v>244</v>
      </c>
      <c r="L31" s="18">
        <v>0</v>
      </c>
      <c r="M31" s="10" t="s">
        <v>244</v>
      </c>
      <c r="N31" s="18">
        <v>0</v>
      </c>
      <c r="O31" s="10" t="s">
        <v>244</v>
      </c>
      <c r="P31" s="18">
        <v>0</v>
      </c>
      <c r="Q31" s="10" t="s">
        <v>244</v>
      </c>
      <c r="R31" s="18">
        <v>0.95611165721679103</v>
      </c>
      <c r="S31" s="10" t="s">
        <v>159</v>
      </c>
    </row>
    <row r="32" spans="1:19" x14ac:dyDescent="0.2">
      <c r="A32" s="15" t="s">
        <v>201</v>
      </c>
      <c r="B32" s="19">
        <v>0</v>
      </c>
      <c r="C32" s="14" t="s">
        <v>244</v>
      </c>
      <c r="D32" s="19">
        <v>0</v>
      </c>
      <c r="E32" s="14" t="s">
        <v>244</v>
      </c>
      <c r="F32" s="19">
        <v>234.022088295206</v>
      </c>
      <c r="G32" s="14" t="s">
        <v>159</v>
      </c>
      <c r="H32" s="19">
        <v>0</v>
      </c>
      <c r="I32" s="14" t="s">
        <v>159</v>
      </c>
      <c r="J32" s="19">
        <v>0</v>
      </c>
      <c r="K32" s="14" t="s">
        <v>244</v>
      </c>
      <c r="L32" s="19">
        <v>0</v>
      </c>
      <c r="M32" s="14" t="s">
        <v>244</v>
      </c>
      <c r="N32" s="19">
        <v>0</v>
      </c>
      <c r="O32" s="14" t="s">
        <v>244</v>
      </c>
      <c r="P32" s="19">
        <v>0</v>
      </c>
      <c r="Q32" s="14" t="s">
        <v>244</v>
      </c>
      <c r="R32" s="19">
        <v>2.1554217682453398</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7'!A2", "&lt;&lt;&lt; Previous table")</f>
        <v>&lt;&lt;&lt; Previous table</v>
      </c>
    </row>
    <row r="45" spans="1:2" x14ac:dyDescent="0.2">
      <c r="A45" s="17" t="str">
        <f>HYPERLINK("#'INTERACTIVE_GAMING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HYPERLINK("#'INDEX'!B44", "Link to index")</f>
        <v>Link to index</v>
      </c>
    </row>
    <row r="2" spans="1:19" ht="15.75" customHeight="1" x14ac:dyDescent="0.2">
      <c r="A2" s="25" t="s">
        <v>295</v>
      </c>
      <c r="B2" s="24"/>
      <c r="C2" s="24"/>
      <c r="D2" s="24"/>
      <c r="E2" s="24"/>
      <c r="F2" s="24"/>
      <c r="G2" s="24"/>
      <c r="H2" s="24"/>
      <c r="I2" s="24"/>
      <c r="J2" s="24"/>
      <c r="K2" s="24"/>
      <c r="L2" s="24"/>
      <c r="M2" s="24"/>
      <c r="N2" s="24"/>
      <c r="O2" s="24"/>
      <c r="P2" s="24"/>
      <c r="Q2" s="24"/>
      <c r="R2" s="24"/>
      <c r="S2" s="24"/>
    </row>
    <row r="3" spans="1:19" ht="15.75" customHeight="1" x14ac:dyDescent="0.2">
      <c r="A3" s="25" t="s">
        <v>62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3.2913843175217802E-3</v>
      </c>
      <c r="G8" s="10" t="s">
        <v>159</v>
      </c>
      <c r="H8" s="9">
        <v>0</v>
      </c>
      <c r="I8" s="10" t="s">
        <v>159</v>
      </c>
      <c r="J8" s="9">
        <v>0</v>
      </c>
      <c r="K8" s="10" t="s">
        <v>244</v>
      </c>
      <c r="L8" s="9">
        <v>0</v>
      </c>
      <c r="M8" s="10" t="s">
        <v>159</v>
      </c>
      <c r="N8" s="9">
        <v>0</v>
      </c>
      <c r="O8" s="10" t="s">
        <v>244</v>
      </c>
      <c r="P8" s="9">
        <v>0</v>
      </c>
      <c r="Q8" s="10" t="s">
        <v>244</v>
      </c>
      <c r="R8" s="9">
        <v>3.4478037996826E-5</v>
      </c>
      <c r="S8" s="10" t="s">
        <v>159</v>
      </c>
    </row>
    <row r="9" spans="1:19" x14ac:dyDescent="0.2">
      <c r="A9" s="12" t="s">
        <v>172</v>
      </c>
      <c r="B9" s="9">
        <v>0</v>
      </c>
      <c r="C9" s="10" t="s">
        <v>244</v>
      </c>
      <c r="D9" s="9">
        <v>0</v>
      </c>
      <c r="E9" s="10" t="s">
        <v>244</v>
      </c>
      <c r="F9" s="9">
        <v>0.12612971201123899</v>
      </c>
      <c r="G9" s="10" t="s">
        <v>159</v>
      </c>
      <c r="H9" s="9">
        <v>0</v>
      </c>
      <c r="I9" s="10" t="s">
        <v>159</v>
      </c>
      <c r="J9" s="9">
        <v>0</v>
      </c>
      <c r="K9" s="10" t="s">
        <v>244</v>
      </c>
      <c r="L9" s="9">
        <v>0</v>
      </c>
      <c r="M9" s="10" t="s">
        <v>159</v>
      </c>
      <c r="N9" s="9">
        <v>0</v>
      </c>
      <c r="O9" s="10" t="s">
        <v>244</v>
      </c>
      <c r="P9" s="9">
        <v>0</v>
      </c>
      <c r="Q9" s="10" t="s">
        <v>244</v>
      </c>
      <c r="R9" s="9">
        <v>1.28903660844825E-3</v>
      </c>
      <c r="S9" s="10" t="s">
        <v>159</v>
      </c>
    </row>
    <row r="10" spans="1:19" x14ac:dyDescent="0.2">
      <c r="A10" s="12" t="s">
        <v>173</v>
      </c>
      <c r="B10" s="9">
        <v>0</v>
      </c>
      <c r="C10" s="10" t="s">
        <v>244</v>
      </c>
      <c r="D10" s="9">
        <v>0</v>
      </c>
      <c r="E10" s="10" t="s">
        <v>244</v>
      </c>
      <c r="F10" s="9">
        <v>0.311855452240068</v>
      </c>
      <c r="G10" s="10" t="s">
        <v>159</v>
      </c>
      <c r="H10" s="9">
        <v>0</v>
      </c>
      <c r="I10" s="10" t="s">
        <v>159</v>
      </c>
      <c r="J10" s="9">
        <v>0</v>
      </c>
      <c r="K10" s="10" t="s">
        <v>244</v>
      </c>
      <c r="L10" s="9">
        <v>1.63916511856628E-4</v>
      </c>
      <c r="M10" s="10" t="s">
        <v>177</v>
      </c>
      <c r="N10" s="9">
        <v>0</v>
      </c>
      <c r="O10" s="10" t="s">
        <v>244</v>
      </c>
      <c r="P10" s="9">
        <v>0</v>
      </c>
      <c r="Q10" s="10" t="s">
        <v>244</v>
      </c>
      <c r="R10" s="9">
        <v>3.2264053275439198E-3</v>
      </c>
      <c r="S10" s="10" t="s">
        <v>159</v>
      </c>
    </row>
    <row r="11" spans="1:19" x14ac:dyDescent="0.2">
      <c r="A11" s="12" t="s">
        <v>174</v>
      </c>
      <c r="B11" s="9">
        <v>0</v>
      </c>
      <c r="C11" s="10" t="s">
        <v>244</v>
      </c>
      <c r="D11" s="9">
        <v>0</v>
      </c>
      <c r="E11" s="10" t="s">
        <v>244</v>
      </c>
      <c r="F11" s="9">
        <v>0.284962121212121</v>
      </c>
      <c r="G11" s="10" t="s">
        <v>159</v>
      </c>
      <c r="H11" s="9">
        <v>0</v>
      </c>
      <c r="I11" s="10" t="s">
        <v>282</v>
      </c>
      <c r="J11" s="9">
        <v>0</v>
      </c>
      <c r="K11" s="10" t="s">
        <v>244</v>
      </c>
      <c r="L11" s="9">
        <v>1.2641975308641999E-3</v>
      </c>
      <c r="M11" s="10" t="s">
        <v>177</v>
      </c>
      <c r="N11" s="9">
        <v>0</v>
      </c>
      <c r="O11" s="10" t="s">
        <v>244</v>
      </c>
      <c r="P11" s="9">
        <v>0</v>
      </c>
      <c r="Q11" s="10" t="s">
        <v>244</v>
      </c>
      <c r="R11" s="9">
        <v>3.1016276697729299E-3</v>
      </c>
      <c r="S11" s="10" t="s">
        <v>159</v>
      </c>
    </row>
    <row r="12" spans="1:19" x14ac:dyDescent="0.2">
      <c r="A12" s="12" t="s">
        <v>175</v>
      </c>
      <c r="B12" s="9">
        <v>0</v>
      </c>
      <c r="C12" s="10" t="s">
        <v>244</v>
      </c>
      <c r="D12" s="9">
        <v>0</v>
      </c>
      <c r="E12" s="10" t="s">
        <v>244</v>
      </c>
      <c r="F12" s="9">
        <v>0.341702049104671</v>
      </c>
      <c r="G12" s="10" t="s">
        <v>159</v>
      </c>
      <c r="H12" s="9">
        <v>0</v>
      </c>
      <c r="I12" s="10" t="s">
        <v>159</v>
      </c>
      <c r="J12" s="9">
        <v>0</v>
      </c>
      <c r="K12" s="10" t="s">
        <v>244</v>
      </c>
      <c r="L12" s="9">
        <v>3.17277184886069E-4</v>
      </c>
      <c r="M12" s="10" t="s">
        <v>177</v>
      </c>
      <c r="N12" s="9">
        <v>0</v>
      </c>
      <c r="O12" s="10" t="s">
        <v>244</v>
      </c>
      <c r="P12" s="9">
        <v>0</v>
      </c>
      <c r="Q12" s="10" t="s">
        <v>244</v>
      </c>
      <c r="R12" s="9">
        <v>3.66886617927842E-3</v>
      </c>
      <c r="S12" s="10" t="s">
        <v>159</v>
      </c>
    </row>
    <row r="13" spans="1:19" x14ac:dyDescent="0.2">
      <c r="A13" s="12" t="s">
        <v>179</v>
      </c>
      <c r="B13" s="9">
        <v>0</v>
      </c>
      <c r="C13" s="10" t="s">
        <v>244</v>
      </c>
      <c r="D13" s="9">
        <v>0</v>
      </c>
      <c r="E13" s="10" t="s">
        <v>244</v>
      </c>
      <c r="F13" s="9">
        <v>0.25886499823757497</v>
      </c>
      <c r="G13" s="10" t="s">
        <v>159</v>
      </c>
      <c r="H13" s="9">
        <v>0</v>
      </c>
      <c r="I13" s="10" t="s">
        <v>159</v>
      </c>
      <c r="J13" s="9">
        <v>0</v>
      </c>
      <c r="K13" s="10" t="s">
        <v>244</v>
      </c>
      <c r="L13" s="9">
        <v>0</v>
      </c>
      <c r="M13" s="10" t="s">
        <v>244</v>
      </c>
      <c r="N13" s="9">
        <v>0</v>
      </c>
      <c r="O13" s="10" t="s">
        <v>244</v>
      </c>
      <c r="P13" s="9">
        <v>0</v>
      </c>
      <c r="Q13" s="10" t="s">
        <v>244</v>
      </c>
      <c r="R13" s="9">
        <v>2.69646089507521E-3</v>
      </c>
      <c r="S13" s="10" t="s">
        <v>159</v>
      </c>
    </row>
    <row r="14" spans="1:19" x14ac:dyDescent="0.2">
      <c r="A14" s="12" t="s">
        <v>180</v>
      </c>
      <c r="B14" s="9">
        <v>0</v>
      </c>
      <c r="C14" s="10" t="s">
        <v>244</v>
      </c>
      <c r="D14" s="9">
        <v>0</v>
      </c>
      <c r="E14" s="10" t="s">
        <v>244</v>
      </c>
      <c r="F14" s="9">
        <v>0.21860465116279101</v>
      </c>
      <c r="G14" s="10" t="s">
        <v>159</v>
      </c>
      <c r="H14" s="9">
        <v>0</v>
      </c>
      <c r="I14" s="10" t="s">
        <v>159</v>
      </c>
      <c r="J14" s="9">
        <v>0</v>
      </c>
      <c r="K14" s="10" t="s">
        <v>244</v>
      </c>
      <c r="L14" s="9">
        <v>0</v>
      </c>
      <c r="M14" s="10" t="s">
        <v>244</v>
      </c>
      <c r="N14" s="9">
        <v>0</v>
      </c>
      <c r="O14" s="10" t="s">
        <v>244</v>
      </c>
      <c r="P14" s="9">
        <v>0</v>
      </c>
      <c r="Q14" s="10" t="s">
        <v>244</v>
      </c>
      <c r="R14" s="9">
        <v>2.4064349093490902E-3</v>
      </c>
      <c r="S14" s="10" t="s">
        <v>159</v>
      </c>
    </row>
    <row r="15" spans="1:19" x14ac:dyDescent="0.2">
      <c r="A15" s="12" t="s">
        <v>181</v>
      </c>
      <c r="B15" s="9">
        <v>0</v>
      </c>
      <c r="C15" s="10" t="s">
        <v>244</v>
      </c>
      <c r="D15" s="9">
        <v>0</v>
      </c>
      <c r="E15" s="10" t="s">
        <v>244</v>
      </c>
      <c r="F15" s="9">
        <v>0.20840514196920501</v>
      </c>
      <c r="G15" s="10" t="s">
        <v>159</v>
      </c>
      <c r="H15" s="9">
        <v>0</v>
      </c>
      <c r="I15" s="10" t="s">
        <v>159</v>
      </c>
      <c r="J15" s="9">
        <v>0</v>
      </c>
      <c r="K15" s="10" t="s">
        <v>244</v>
      </c>
      <c r="L15" s="9">
        <v>0</v>
      </c>
      <c r="M15" s="10" t="s">
        <v>244</v>
      </c>
      <c r="N15" s="9">
        <v>0</v>
      </c>
      <c r="O15" s="10" t="s">
        <v>244</v>
      </c>
      <c r="P15" s="9">
        <v>0</v>
      </c>
      <c r="Q15" s="10" t="s">
        <v>244</v>
      </c>
      <c r="R15" s="9">
        <v>2.38382238883144E-3</v>
      </c>
      <c r="S15" s="10" t="s">
        <v>159</v>
      </c>
    </row>
    <row r="16" spans="1:19" x14ac:dyDescent="0.2">
      <c r="A16" s="12" t="s">
        <v>182</v>
      </c>
      <c r="B16" s="9">
        <v>0</v>
      </c>
      <c r="C16" s="10" t="s">
        <v>244</v>
      </c>
      <c r="D16" s="9">
        <v>0</v>
      </c>
      <c r="E16" s="10" t="s">
        <v>244</v>
      </c>
      <c r="F16" s="9">
        <v>8.9325990034093902E-2</v>
      </c>
      <c r="G16" s="10" t="s">
        <v>159</v>
      </c>
      <c r="H16" s="9">
        <v>0</v>
      </c>
      <c r="I16" s="10" t="s">
        <v>159</v>
      </c>
      <c r="J16" s="9">
        <v>0</v>
      </c>
      <c r="K16" s="10" t="s">
        <v>244</v>
      </c>
      <c r="L16" s="9">
        <v>0</v>
      </c>
      <c r="M16" s="10" t="s">
        <v>244</v>
      </c>
      <c r="N16" s="9">
        <v>0</v>
      </c>
      <c r="O16" s="10" t="s">
        <v>244</v>
      </c>
      <c r="P16" s="9">
        <v>0</v>
      </c>
      <c r="Q16" s="10" t="s">
        <v>244</v>
      </c>
      <c r="R16" s="9">
        <v>1.0058457772048599E-3</v>
      </c>
      <c r="S16" s="10" t="s">
        <v>159</v>
      </c>
    </row>
    <row r="17" spans="1:19" x14ac:dyDescent="0.2">
      <c r="A17" s="12" t="s">
        <v>183</v>
      </c>
      <c r="B17" s="9">
        <v>0</v>
      </c>
      <c r="C17" s="10" t="s">
        <v>244</v>
      </c>
      <c r="D17" s="9">
        <v>0</v>
      </c>
      <c r="E17" s="10" t="s">
        <v>244</v>
      </c>
      <c r="F17" s="9">
        <v>4.4590280241220297E-2</v>
      </c>
      <c r="G17" s="10" t="s">
        <v>159</v>
      </c>
      <c r="H17" s="9">
        <v>0</v>
      </c>
      <c r="I17" s="10" t="s">
        <v>159</v>
      </c>
      <c r="J17" s="9">
        <v>0</v>
      </c>
      <c r="K17" s="10" t="s">
        <v>244</v>
      </c>
      <c r="L17" s="9">
        <v>0</v>
      </c>
      <c r="M17" s="10" t="s">
        <v>244</v>
      </c>
      <c r="N17" s="9">
        <v>0</v>
      </c>
      <c r="O17" s="10" t="s">
        <v>244</v>
      </c>
      <c r="P17" s="9">
        <v>0</v>
      </c>
      <c r="Q17" s="10" t="s">
        <v>244</v>
      </c>
      <c r="R17" s="9">
        <v>5.0906832801225798E-4</v>
      </c>
      <c r="S17" s="10" t="s">
        <v>159</v>
      </c>
    </row>
    <row r="18" spans="1:19" x14ac:dyDescent="0.2">
      <c r="A18" s="12" t="s">
        <v>185</v>
      </c>
      <c r="B18" s="9">
        <v>0</v>
      </c>
      <c r="C18" s="10" t="s">
        <v>244</v>
      </c>
      <c r="D18" s="9">
        <v>0</v>
      </c>
      <c r="E18" s="10" t="s">
        <v>244</v>
      </c>
      <c r="F18" s="9">
        <v>7.8051282051282101E-3</v>
      </c>
      <c r="G18" s="10" t="s">
        <v>159</v>
      </c>
      <c r="H18" s="9">
        <v>0</v>
      </c>
      <c r="I18" s="10" t="s">
        <v>159</v>
      </c>
      <c r="J18" s="9">
        <v>0</v>
      </c>
      <c r="K18" s="10" t="s">
        <v>244</v>
      </c>
      <c r="L18" s="9">
        <v>0</v>
      </c>
      <c r="M18" s="10" t="s">
        <v>244</v>
      </c>
      <c r="N18" s="9">
        <v>0</v>
      </c>
      <c r="O18" s="10" t="s">
        <v>244</v>
      </c>
      <c r="P18" s="9">
        <v>0</v>
      </c>
      <c r="Q18" s="10" t="s">
        <v>244</v>
      </c>
      <c r="R18" s="9">
        <v>9.3394860214525907E-5</v>
      </c>
      <c r="S18" s="10" t="s">
        <v>159</v>
      </c>
    </row>
    <row r="19" spans="1:19" x14ac:dyDescent="0.2">
      <c r="A19" s="12" t="s">
        <v>186</v>
      </c>
      <c r="B19" s="9">
        <v>0</v>
      </c>
      <c r="C19" s="10" t="s">
        <v>244</v>
      </c>
      <c r="D19" s="9">
        <v>0</v>
      </c>
      <c r="E19" s="10" t="s">
        <v>244</v>
      </c>
      <c r="F19" s="9">
        <v>0</v>
      </c>
      <c r="G19" s="10" t="s">
        <v>159</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159</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159</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159</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159</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159</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5.0025012506253103E-5</v>
      </c>
      <c r="G25" s="10" t="s">
        <v>159</v>
      </c>
      <c r="H25" s="9">
        <v>0</v>
      </c>
      <c r="I25" s="10" t="s">
        <v>159</v>
      </c>
      <c r="J25" s="9">
        <v>0</v>
      </c>
      <c r="K25" s="10" t="s">
        <v>244</v>
      </c>
      <c r="L25" s="9">
        <v>0</v>
      </c>
      <c r="M25" s="10" t="s">
        <v>244</v>
      </c>
      <c r="N25" s="9">
        <v>0</v>
      </c>
      <c r="O25" s="10" t="s">
        <v>244</v>
      </c>
      <c r="P25" s="9">
        <v>0</v>
      </c>
      <c r="Q25" s="10" t="s">
        <v>244</v>
      </c>
      <c r="R25" s="9">
        <v>7.1621245368119796E-7</v>
      </c>
      <c r="S25" s="10" t="s">
        <v>159</v>
      </c>
    </row>
    <row r="26" spans="1:19" x14ac:dyDescent="0.2">
      <c r="A26" s="12" t="s">
        <v>194</v>
      </c>
      <c r="B26" s="9">
        <v>0</v>
      </c>
      <c r="C26" s="10" t="s">
        <v>244</v>
      </c>
      <c r="D26" s="9">
        <v>0</v>
      </c>
      <c r="E26" s="10" t="s">
        <v>244</v>
      </c>
      <c r="F26" s="9">
        <v>2.75431398576083E-5</v>
      </c>
      <c r="G26" s="10" t="s">
        <v>159</v>
      </c>
      <c r="H26" s="9">
        <v>0</v>
      </c>
      <c r="I26" s="10" t="s">
        <v>159</v>
      </c>
      <c r="J26" s="9">
        <v>0</v>
      </c>
      <c r="K26" s="10" t="s">
        <v>244</v>
      </c>
      <c r="L26" s="9">
        <v>0</v>
      </c>
      <c r="M26" s="10" t="s">
        <v>244</v>
      </c>
      <c r="N26" s="9">
        <v>0</v>
      </c>
      <c r="O26" s="10" t="s">
        <v>244</v>
      </c>
      <c r="P26" s="9">
        <v>0</v>
      </c>
      <c r="Q26" s="10" t="s">
        <v>244</v>
      </c>
      <c r="R26" s="9">
        <v>3.9765986100633602E-7</v>
      </c>
      <c r="S26" s="10" t="s">
        <v>159</v>
      </c>
    </row>
    <row r="27" spans="1:19" x14ac:dyDescent="0.2">
      <c r="A27" s="12" t="s">
        <v>196</v>
      </c>
      <c r="B27" s="9">
        <v>0</v>
      </c>
      <c r="C27" s="10" t="s">
        <v>244</v>
      </c>
      <c r="D27" s="9">
        <v>0</v>
      </c>
      <c r="E27" s="10" t="s">
        <v>244</v>
      </c>
      <c r="F27" s="9">
        <v>5.85240241118979E-6</v>
      </c>
      <c r="G27" s="10" t="s">
        <v>159</v>
      </c>
      <c r="H27" s="9">
        <v>0</v>
      </c>
      <c r="I27" s="10" t="s">
        <v>159</v>
      </c>
      <c r="J27" s="9">
        <v>0</v>
      </c>
      <c r="K27" s="10" t="s">
        <v>244</v>
      </c>
      <c r="L27" s="9">
        <v>0</v>
      </c>
      <c r="M27" s="10" t="s">
        <v>244</v>
      </c>
      <c r="N27" s="9">
        <v>0</v>
      </c>
      <c r="O27" s="10" t="s">
        <v>244</v>
      </c>
      <c r="P27" s="9">
        <v>0</v>
      </c>
      <c r="Q27" s="10" t="s">
        <v>244</v>
      </c>
      <c r="R27" s="9">
        <v>8.40152571707022E-8</v>
      </c>
      <c r="S27" s="10" t="s">
        <v>159</v>
      </c>
    </row>
    <row r="28" spans="1:19" x14ac:dyDescent="0.2">
      <c r="A28" s="12" t="s">
        <v>197</v>
      </c>
      <c r="B28" s="9">
        <v>0</v>
      </c>
      <c r="C28" s="10" t="s">
        <v>244</v>
      </c>
      <c r="D28" s="9">
        <v>0</v>
      </c>
      <c r="E28" s="10" t="s">
        <v>244</v>
      </c>
      <c r="F28" s="9">
        <v>4.9929805285967204E-3</v>
      </c>
      <c r="G28" s="10" t="s">
        <v>195</v>
      </c>
      <c r="H28" s="9">
        <v>0</v>
      </c>
      <c r="I28" s="10" t="s">
        <v>159</v>
      </c>
      <c r="J28" s="9">
        <v>0</v>
      </c>
      <c r="K28" s="10" t="s">
        <v>244</v>
      </c>
      <c r="L28" s="9">
        <v>0</v>
      </c>
      <c r="M28" s="10" t="s">
        <v>244</v>
      </c>
      <c r="N28" s="9">
        <v>0</v>
      </c>
      <c r="O28" s="10" t="s">
        <v>244</v>
      </c>
      <c r="P28" s="9">
        <v>0</v>
      </c>
      <c r="Q28" s="10" t="s">
        <v>244</v>
      </c>
      <c r="R28" s="9">
        <v>6.6020398527535294E-5</v>
      </c>
      <c r="S28" s="10" t="s">
        <v>159</v>
      </c>
    </row>
    <row r="29" spans="1:19" x14ac:dyDescent="0.2">
      <c r="A29" s="12" t="s">
        <v>198</v>
      </c>
      <c r="B29" s="9">
        <v>0</v>
      </c>
      <c r="C29" s="10" t="s">
        <v>244</v>
      </c>
      <c r="D29" s="9">
        <v>0</v>
      </c>
      <c r="E29" s="10" t="s">
        <v>244</v>
      </c>
      <c r="F29" s="9">
        <v>2.3390730111707701E-2</v>
      </c>
      <c r="G29" s="10" t="s">
        <v>159</v>
      </c>
      <c r="H29" s="9">
        <v>0</v>
      </c>
      <c r="I29" s="10" t="s">
        <v>159</v>
      </c>
      <c r="J29" s="9">
        <v>0</v>
      </c>
      <c r="K29" s="10" t="s">
        <v>244</v>
      </c>
      <c r="L29" s="9">
        <v>0</v>
      </c>
      <c r="M29" s="10" t="s">
        <v>244</v>
      </c>
      <c r="N29" s="9">
        <v>0</v>
      </c>
      <c r="O29" s="10" t="s">
        <v>244</v>
      </c>
      <c r="P29" s="9">
        <v>0</v>
      </c>
      <c r="Q29" s="10" t="s">
        <v>244</v>
      </c>
      <c r="R29" s="9">
        <v>2.9031734213324302E-4</v>
      </c>
      <c r="S29" s="10" t="s">
        <v>159</v>
      </c>
    </row>
    <row r="30" spans="1:19" x14ac:dyDescent="0.2">
      <c r="A30" s="12" t="s">
        <v>199</v>
      </c>
      <c r="B30" s="9">
        <v>0</v>
      </c>
      <c r="C30" s="10" t="s">
        <v>244</v>
      </c>
      <c r="D30" s="9">
        <v>0</v>
      </c>
      <c r="E30" s="10" t="s">
        <v>244</v>
      </c>
      <c r="F30" s="9">
        <v>6.5452941176470603E-2</v>
      </c>
      <c r="G30" s="10" t="s">
        <v>159</v>
      </c>
      <c r="H30" s="9">
        <v>0</v>
      </c>
      <c r="I30" s="10" t="s">
        <v>159</v>
      </c>
      <c r="J30" s="9">
        <v>0</v>
      </c>
      <c r="K30" s="10" t="s">
        <v>244</v>
      </c>
      <c r="L30" s="9">
        <v>0</v>
      </c>
      <c r="M30" s="10" t="s">
        <v>244</v>
      </c>
      <c r="N30" s="9">
        <v>0</v>
      </c>
      <c r="O30" s="10" t="s">
        <v>244</v>
      </c>
      <c r="P30" s="9">
        <v>0</v>
      </c>
      <c r="Q30" s="10" t="s">
        <v>244</v>
      </c>
      <c r="R30" s="9">
        <v>8.0845260558309699E-4</v>
      </c>
      <c r="S30" s="10" t="s">
        <v>159</v>
      </c>
    </row>
    <row r="31" spans="1:19" x14ac:dyDescent="0.2">
      <c r="A31" s="12" t="s">
        <v>200</v>
      </c>
      <c r="B31" s="9">
        <v>0</v>
      </c>
      <c r="C31" s="10" t="s">
        <v>244</v>
      </c>
      <c r="D31" s="9">
        <v>0</v>
      </c>
      <c r="E31" s="10" t="s">
        <v>244</v>
      </c>
      <c r="F31" s="9">
        <v>0.100072154076705</v>
      </c>
      <c r="G31" s="10" t="s">
        <v>159</v>
      </c>
      <c r="H31" s="9">
        <v>0</v>
      </c>
      <c r="I31" s="10" t="s">
        <v>159</v>
      </c>
      <c r="J31" s="9">
        <v>0</v>
      </c>
      <c r="K31" s="10" t="s">
        <v>244</v>
      </c>
      <c r="L31" s="9">
        <v>0</v>
      </c>
      <c r="M31" s="10" t="s">
        <v>244</v>
      </c>
      <c r="N31" s="9">
        <v>0</v>
      </c>
      <c r="O31" s="10" t="s">
        <v>244</v>
      </c>
      <c r="P31" s="9">
        <v>0</v>
      </c>
      <c r="Q31" s="10" t="s">
        <v>244</v>
      </c>
      <c r="R31" s="9">
        <v>1.2441355535023099E-3</v>
      </c>
      <c r="S31" s="10" t="s">
        <v>159</v>
      </c>
    </row>
    <row r="32" spans="1:19" x14ac:dyDescent="0.2">
      <c r="A32" s="15" t="s">
        <v>201</v>
      </c>
      <c r="B32" s="13">
        <v>0</v>
      </c>
      <c r="C32" s="14" t="s">
        <v>244</v>
      </c>
      <c r="D32" s="13">
        <v>0</v>
      </c>
      <c r="E32" s="14" t="s">
        <v>244</v>
      </c>
      <c r="F32" s="13">
        <v>0.24321082324587801</v>
      </c>
      <c r="G32" s="14" t="s">
        <v>159</v>
      </c>
      <c r="H32" s="13">
        <v>0</v>
      </c>
      <c r="I32" s="14" t="s">
        <v>159</v>
      </c>
      <c r="J32" s="13">
        <v>0</v>
      </c>
      <c r="K32" s="14" t="s">
        <v>244</v>
      </c>
      <c r="L32" s="13">
        <v>0</v>
      </c>
      <c r="M32" s="14" t="s">
        <v>244</v>
      </c>
      <c r="N32" s="13">
        <v>0</v>
      </c>
      <c r="O32" s="14" t="s">
        <v>244</v>
      </c>
      <c r="P32" s="13">
        <v>0</v>
      </c>
      <c r="Q32" s="14" t="s">
        <v>244</v>
      </c>
      <c r="R32" s="13">
        <v>2.9726554262359301E-3</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8'!A2", "&lt;&lt;&lt; Previous table")</f>
        <v>&lt;&lt;&lt; Previous table</v>
      </c>
    </row>
    <row r="45" spans="1:2" x14ac:dyDescent="0.2">
      <c r="A45" s="17" t="str">
        <f>HYPERLINK("#'INTERACTIVE_GAMING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HYPERLINK("#'INDEX'!B45", "Link to index")</f>
        <v>Link to index</v>
      </c>
    </row>
    <row r="2" spans="1:19" ht="15.75" customHeight="1" x14ac:dyDescent="0.2">
      <c r="A2" s="25" t="s">
        <v>296</v>
      </c>
      <c r="B2" s="24"/>
      <c r="C2" s="24"/>
      <c r="D2" s="24"/>
      <c r="E2" s="24"/>
      <c r="F2" s="24"/>
      <c r="G2" s="24"/>
      <c r="H2" s="24"/>
      <c r="I2" s="24"/>
      <c r="J2" s="24"/>
      <c r="K2" s="24"/>
      <c r="L2" s="24"/>
      <c r="M2" s="24"/>
      <c r="N2" s="24"/>
      <c r="O2" s="24"/>
      <c r="P2" s="24"/>
      <c r="Q2" s="24"/>
      <c r="R2" s="24"/>
      <c r="S2" s="24"/>
    </row>
    <row r="3" spans="1:19" ht="15.75" customHeight="1" x14ac:dyDescent="0.2">
      <c r="A3" s="25" t="s">
        <v>63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0.111229064808923</v>
      </c>
      <c r="G8" s="10" t="s">
        <v>159</v>
      </c>
      <c r="H8" s="18">
        <v>0</v>
      </c>
      <c r="I8" s="10" t="s">
        <v>159</v>
      </c>
      <c r="J8" s="18">
        <v>0</v>
      </c>
      <c r="K8" s="10" t="s">
        <v>244</v>
      </c>
      <c r="L8" s="18">
        <v>0</v>
      </c>
      <c r="M8" s="10" t="s">
        <v>159</v>
      </c>
      <c r="N8" s="18">
        <v>0</v>
      </c>
      <c r="O8" s="10" t="s">
        <v>244</v>
      </c>
      <c r="P8" s="18">
        <v>0</v>
      </c>
      <c r="Q8" s="10" t="s">
        <v>244</v>
      </c>
      <c r="R8" s="18">
        <v>1.09338635356712E-3</v>
      </c>
      <c r="S8" s="10" t="s">
        <v>159</v>
      </c>
    </row>
    <row r="9" spans="1:19" x14ac:dyDescent="0.2">
      <c r="A9" s="12" t="s">
        <v>172</v>
      </c>
      <c r="B9" s="18">
        <v>0</v>
      </c>
      <c r="C9" s="10" t="s">
        <v>244</v>
      </c>
      <c r="D9" s="18">
        <v>0</v>
      </c>
      <c r="E9" s="10" t="s">
        <v>244</v>
      </c>
      <c r="F9" s="18">
        <v>3.6469172142345498</v>
      </c>
      <c r="G9" s="10" t="s">
        <v>159</v>
      </c>
      <c r="H9" s="18">
        <v>0</v>
      </c>
      <c r="I9" s="10" t="s">
        <v>159</v>
      </c>
      <c r="J9" s="18">
        <v>0</v>
      </c>
      <c r="K9" s="10" t="s">
        <v>244</v>
      </c>
      <c r="L9" s="18">
        <v>0</v>
      </c>
      <c r="M9" s="10" t="s">
        <v>159</v>
      </c>
      <c r="N9" s="18">
        <v>0</v>
      </c>
      <c r="O9" s="10" t="s">
        <v>244</v>
      </c>
      <c r="P9" s="18">
        <v>0</v>
      </c>
      <c r="Q9" s="10" t="s">
        <v>244</v>
      </c>
      <c r="R9" s="18">
        <v>4.0462539415982803E-2</v>
      </c>
      <c r="S9" s="10" t="s">
        <v>159</v>
      </c>
    </row>
    <row r="10" spans="1:19" x14ac:dyDescent="0.2">
      <c r="A10" s="12" t="s">
        <v>173</v>
      </c>
      <c r="B10" s="18">
        <v>0</v>
      </c>
      <c r="C10" s="10" t="s">
        <v>244</v>
      </c>
      <c r="D10" s="18">
        <v>0</v>
      </c>
      <c r="E10" s="10" t="s">
        <v>244</v>
      </c>
      <c r="F10" s="18">
        <v>8.6422066703756908</v>
      </c>
      <c r="G10" s="10" t="s">
        <v>159</v>
      </c>
      <c r="H10" s="18">
        <v>0</v>
      </c>
      <c r="I10" s="10" t="s">
        <v>159</v>
      </c>
      <c r="J10" s="18">
        <v>0</v>
      </c>
      <c r="K10" s="10" t="s">
        <v>244</v>
      </c>
      <c r="L10" s="18">
        <v>6.47322618412051E-3</v>
      </c>
      <c r="M10" s="10" t="s">
        <v>177</v>
      </c>
      <c r="N10" s="18">
        <v>0</v>
      </c>
      <c r="O10" s="10" t="s">
        <v>244</v>
      </c>
      <c r="P10" s="18">
        <v>0</v>
      </c>
      <c r="Q10" s="10" t="s">
        <v>244</v>
      </c>
      <c r="R10" s="18">
        <v>0.102947010003306</v>
      </c>
      <c r="S10" s="10" t="s">
        <v>159</v>
      </c>
    </row>
    <row r="11" spans="1:19" x14ac:dyDescent="0.2">
      <c r="A11" s="12" t="s">
        <v>174</v>
      </c>
      <c r="B11" s="18">
        <v>0</v>
      </c>
      <c r="C11" s="10" t="s">
        <v>244</v>
      </c>
      <c r="D11" s="18">
        <v>0</v>
      </c>
      <c r="E11" s="10" t="s">
        <v>244</v>
      </c>
      <c r="F11" s="18">
        <v>6.9389800929967</v>
      </c>
      <c r="G11" s="10" t="s">
        <v>159</v>
      </c>
      <c r="H11" s="18">
        <v>0</v>
      </c>
      <c r="I11" s="10" t="s">
        <v>282</v>
      </c>
      <c r="J11" s="18">
        <v>0</v>
      </c>
      <c r="K11" s="10" t="s">
        <v>244</v>
      </c>
      <c r="L11" s="18">
        <v>4.92007185672695E-2</v>
      </c>
      <c r="M11" s="10" t="s">
        <v>177</v>
      </c>
      <c r="N11" s="18">
        <v>0</v>
      </c>
      <c r="O11" s="10" t="s">
        <v>244</v>
      </c>
      <c r="P11" s="18">
        <v>0</v>
      </c>
      <c r="Q11" s="10" t="s">
        <v>244</v>
      </c>
      <c r="R11" s="18">
        <v>0.101144067647142</v>
      </c>
      <c r="S11" s="10" t="s">
        <v>159</v>
      </c>
    </row>
    <row r="12" spans="1:19" x14ac:dyDescent="0.2">
      <c r="A12" s="12" t="s">
        <v>175</v>
      </c>
      <c r="B12" s="18">
        <v>0</v>
      </c>
      <c r="C12" s="10" t="s">
        <v>244</v>
      </c>
      <c r="D12" s="18">
        <v>0</v>
      </c>
      <c r="E12" s="10" t="s">
        <v>244</v>
      </c>
      <c r="F12" s="18">
        <v>7.3923201341879796</v>
      </c>
      <c r="G12" s="10" t="s">
        <v>159</v>
      </c>
      <c r="H12" s="18">
        <v>0</v>
      </c>
      <c r="I12" s="10" t="s">
        <v>159</v>
      </c>
      <c r="J12" s="18">
        <v>0</v>
      </c>
      <c r="K12" s="10" t="s">
        <v>244</v>
      </c>
      <c r="L12" s="18">
        <v>1.21883206340881E-2</v>
      </c>
      <c r="M12" s="10" t="s">
        <v>177</v>
      </c>
      <c r="N12" s="18">
        <v>0</v>
      </c>
      <c r="O12" s="10" t="s">
        <v>244</v>
      </c>
      <c r="P12" s="18">
        <v>0</v>
      </c>
      <c r="Q12" s="10" t="s">
        <v>244</v>
      </c>
      <c r="R12" s="18">
        <v>0.120078811798043</v>
      </c>
      <c r="S12" s="10" t="s">
        <v>159</v>
      </c>
    </row>
    <row r="13" spans="1:19" x14ac:dyDescent="0.2">
      <c r="A13" s="12" t="s">
        <v>179</v>
      </c>
      <c r="B13" s="18">
        <v>0</v>
      </c>
      <c r="C13" s="10" t="s">
        <v>244</v>
      </c>
      <c r="D13" s="18">
        <v>0</v>
      </c>
      <c r="E13" s="10" t="s">
        <v>244</v>
      </c>
      <c r="F13" s="18">
        <v>5.49414787965841</v>
      </c>
      <c r="G13" s="10" t="s">
        <v>159</v>
      </c>
      <c r="H13" s="18">
        <v>0</v>
      </c>
      <c r="I13" s="10" t="s">
        <v>159</v>
      </c>
      <c r="J13" s="18">
        <v>0</v>
      </c>
      <c r="K13" s="10" t="s">
        <v>244</v>
      </c>
      <c r="L13" s="18">
        <v>0</v>
      </c>
      <c r="M13" s="10" t="s">
        <v>244</v>
      </c>
      <c r="N13" s="18">
        <v>0</v>
      </c>
      <c r="O13" s="10" t="s">
        <v>244</v>
      </c>
      <c r="P13" s="18">
        <v>0</v>
      </c>
      <c r="Q13" s="10" t="s">
        <v>244</v>
      </c>
      <c r="R13" s="18">
        <v>9.0405389510402001E-2</v>
      </c>
      <c r="S13" s="10" t="s">
        <v>159</v>
      </c>
    </row>
    <row r="14" spans="1:19" x14ac:dyDescent="0.2">
      <c r="A14" s="12" t="s">
        <v>180</v>
      </c>
      <c r="B14" s="18">
        <v>0</v>
      </c>
      <c r="C14" s="10" t="s">
        <v>244</v>
      </c>
      <c r="D14" s="18">
        <v>0</v>
      </c>
      <c r="E14" s="10" t="s">
        <v>244</v>
      </c>
      <c r="F14" s="18">
        <v>5.1764204868772197</v>
      </c>
      <c r="G14" s="10" t="s">
        <v>159</v>
      </c>
      <c r="H14" s="18">
        <v>0</v>
      </c>
      <c r="I14" s="10" t="s">
        <v>159</v>
      </c>
      <c r="J14" s="18">
        <v>0</v>
      </c>
      <c r="K14" s="10" t="s">
        <v>244</v>
      </c>
      <c r="L14" s="18">
        <v>0</v>
      </c>
      <c r="M14" s="10" t="s">
        <v>244</v>
      </c>
      <c r="N14" s="18">
        <v>0</v>
      </c>
      <c r="O14" s="10" t="s">
        <v>244</v>
      </c>
      <c r="P14" s="18">
        <v>0</v>
      </c>
      <c r="Q14" s="10" t="s">
        <v>244</v>
      </c>
      <c r="R14" s="18">
        <v>8.3361800501376898E-2</v>
      </c>
      <c r="S14" s="10" t="s">
        <v>159</v>
      </c>
    </row>
    <row r="15" spans="1:19" x14ac:dyDescent="0.2">
      <c r="A15" s="12" t="s">
        <v>181</v>
      </c>
      <c r="B15" s="18">
        <v>0</v>
      </c>
      <c r="C15" s="10" t="s">
        <v>244</v>
      </c>
      <c r="D15" s="18">
        <v>0</v>
      </c>
      <c r="E15" s="10" t="s">
        <v>244</v>
      </c>
      <c r="F15" s="18">
        <v>4.6202499356976299</v>
      </c>
      <c r="G15" s="10" t="s">
        <v>159</v>
      </c>
      <c r="H15" s="18">
        <v>0</v>
      </c>
      <c r="I15" s="10" t="s">
        <v>159</v>
      </c>
      <c r="J15" s="18">
        <v>0</v>
      </c>
      <c r="K15" s="10" t="s">
        <v>244</v>
      </c>
      <c r="L15" s="18">
        <v>0</v>
      </c>
      <c r="M15" s="10" t="s">
        <v>244</v>
      </c>
      <c r="N15" s="18">
        <v>0</v>
      </c>
      <c r="O15" s="10" t="s">
        <v>244</v>
      </c>
      <c r="P15" s="18">
        <v>0</v>
      </c>
      <c r="Q15" s="10" t="s">
        <v>244</v>
      </c>
      <c r="R15" s="18">
        <v>8.3742658639930301E-2</v>
      </c>
      <c r="S15" s="10" t="s">
        <v>159</v>
      </c>
    </row>
    <row r="16" spans="1:19" x14ac:dyDescent="0.2">
      <c r="A16" s="12" t="s">
        <v>182</v>
      </c>
      <c r="B16" s="18">
        <v>0</v>
      </c>
      <c r="C16" s="10" t="s">
        <v>244</v>
      </c>
      <c r="D16" s="18">
        <v>0</v>
      </c>
      <c r="E16" s="10" t="s">
        <v>244</v>
      </c>
      <c r="F16" s="18">
        <v>1.74111055965152</v>
      </c>
      <c r="G16" s="10" t="s">
        <v>159</v>
      </c>
      <c r="H16" s="18">
        <v>0</v>
      </c>
      <c r="I16" s="10" t="s">
        <v>159</v>
      </c>
      <c r="J16" s="18">
        <v>0</v>
      </c>
      <c r="K16" s="10" t="s">
        <v>244</v>
      </c>
      <c r="L16" s="18">
        <v>0</v>
      </c>
      <c r="M16" s="10" t="s">
        <v>244</v>
      </c>
      <c r="N16" s="18">
        <v>0</v>
      </c>
      <c r="O16" s="10" t="s">
        <v>244</v>
      </c>
      <c r="P16" s="18">
        <v>0</v>
      </c>
      <c r="Q16" s="10" t="s">
        <v>244</v>
      </c>
      <c r="R16" s="18">
        <v>3.7402189377670501E-2</v>
      </c>
      <c r="S16" s="10" t="s">
        <v>159</v>
      </c>
    </row>
    <row r="17" spans="1:19" x14ac:dyDescent="0.2">
      <c r="A17" s="12" t="s">
        <v>183</v>
      </c>
      <c r="B17" s="18">
        <v>0</v>
      </c>
      <c r="C17" s="10" t="s">
        <v>244</v>
      </c>
      <c r="D17" s="18">
        <v>0</v>
      </c>
      <c r="E17" s="10" t="s">
        <v>244</v>
      </c>
      <c r="F17" s="18">
        <v>0.84937065567624404</v>
      </c>
      <c r="G17" s="10" t="s">
        <v>159</v>
      </c>
      <c r="H17" s="18">
        <v>0</v>
      </c>
      <c r="I17" s="10" t="s">
        <v>159</v>
      </c>
      <c r="J17" s="18">
        <v>0</v>
      </c>
      <c r="K17" s="10" t="s">
        <v>244</v>
      </c>
      <c r="L17" s="18">
        <v>0</v>
      </c>
      <c r="M17" s="10" t="s">
        <v>244</v>
      </c>
      <c r="N17" s="18">
        <v>0</v>
      </c>
      <c r="O17" s="10" t="s">
        <v>244</v>
      </c>
      <c r="P17" s="18">
        <v>0</v>
      </c>
      <c r="Q17" s="10" t="s">
        <v>244</v>
      </c>
      <c r="R17" s="18">
        <v>2.0834190266237802E-2</v>
      </c>
      <c r="S17" s="10" t="s">
        <v>159</v>
      </c>
    </row>
    <row r="18" spans="1:19" x14ac:dyDescent="0.2">
      <c r="A18" s="12" t="s">
        <v>185</v>
      </c>
      <c r="B18" s="18">
        <v>0</v>
      </c>
      <c r="C18" s="10" t="s">
        <v>244</v>
      </c>
      <c r="D18" s="18">
        <v>0</v>
      </c>
      <c r="E18" s="10" t="s">
        <v>244</v>
      </c>
      <c r="F18" s="18">
        <v>0.15206955125046201</v>
      </c>
      <c r="G18" s="10" t="s">
        <v>159</v>
      </c>
      <c r="H18" s="18">
        <v>0</v>
      </c>
      <c r="I18" s="10" t="s">
        <v>159</v>
      </c>
      <c r="J18" s="18">
        <v>0</v>
      </c>
      <c r="K18" s="10" t="s">
        <v>244</v>
      </c>
      <c r="L18" s="18">
        <v>0</v>
      </c>
      <c r="M18" s="10" t="s">
        <v>244</v>
      </c>
      <c r="N18" s="18">
        <v>0</v>
      </c>
      <c r="O18" s="10" t="s">
        <v>244</v>
      </c>
      <c r="P18" s="18">
        <v>0</v>
      </c>
      <c r="Q18" s="10" t="s">
        <v>244</v>
      </c>
      <c r="R18" s="18">
        <v>3.9970243653518799E-3</v>
      </c>
      <c r="S18" s="10" t="s">
        <v>159</v>
      </c>
    </row>
    <row r="19" spans="1:19" x14ac:dyDescent="0.2">
      <c r="A19" s="12" t="s">
        <v>186</v>
      </c>
      <c r="B19" s="18">
        <v>0</v>
      </c>
      <c r="C19" s="10" t="s">
        <v>244</v>
      </c>
      <c r="D19" s="18">
        <v>0</v>
      </c>
      <c r="E19" s="10" t="s">
        <v>244</v>
      </c>
      <c r="F19" s="18">
        <v>0</v>
      </c>
      <c r="G19" s="10" t="s">
        <v>159</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159</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159</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159</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159</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159</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5.5130192050365499E-4</v>
      </c>
      <c r="G25" s="10" t="s">
        <v>159</v>
      </c>
      <c r="H25" s="18">
        <v>0</v>
      </c>
      <c r="I25" s="10" t="s">
        <v>159</v>
      </c>
      <c r="J25" s="18">
        <v>0</v>
      </c>
      <c r="K25" s="10" t="s">
        <v>244</v>
      </c>
      <c r="L25" s="18">
        <v>0</v>
      </c>
      <c r="M25" s="10" t="s">
        <v>244</v>
      </c>
      <c r="N25" s="18">
        <v>0</v>
      </c>
      <c r="O25" s="10" t="s">
        <v>244</v>
      </c>
      <c r="P25" s="18">
        <v>0</v>
      </c>
      <c r="Q25" s="10" t="s">
        <v>244</v>
      </c>
      <c r="R25" s="18">
        <v>3.3606878285529899E-5</v>
      </c>
      <c r="S25" s="10" t="s">
        <v>159</v>
      </c>
    </row>
    <row r="26" spans="1:19" x14ac:dyDescent="0.2">
      <c r="A26" s="12" t="s">
        <v>194</v>
      </c>
      <c r="B26" s="18">
        <v>0</v>
      </c>
      <c r="C26" s="10" t="s">
        <v>244</v>
      </c>
      <c r="D26" s="18">
        <v>0</v>
      </c>
      <c r="E26" s="10" t="s">
        <v>244</v>
      </c>
      <c r="F26" s="18">
        <v>2.4609009881209601E-4</v>
      </c>
      <c r="G26" s="10" t="s">
        <v>159</v>
      </c>
      <c r="H26" s="18">
        <v>0</v>
      </c>
      <c r="I26" s="10" t="s">
        <v>159</v>
      </c>
      <c r="J26" s="18">
        <v>0</v>
      </c>
      <c r="K26" s="10" t="s">
        <v>244</v>
      </c>
      <c r="L26" s="18">
        <v>0</v>
      </c>
      <c r="M26" s="10" t="s">
        <v>244</v>
      </c>
      <c r="N26" s="18">
        <v>0</v>
      </c>
      <c r="O26" s="10" t="s">
        <v>244</v>
      </c>
      <c r="P26" s="18">
        <v>0</v>
      </c>
      <c r="Q26" s="10" t="s">
        <v>244</v>
      </c>
      <c r="R26" s="18">
        <v>1.92635449349605E-5</v>
      </c>
      <c r="S26" s="10" t="s">
        <v>159</v>
      </c>
    </row>
    <row r="27" spans="1:19" x14ac:dyDescent="0.2">
      <c r="A27" s="12" t="s">
        <v>196</v>
      </c>
      <c r="B27" s="18">
        <v>0</v>
      </c>
      <c r="C27" s="10" t="s">
        <v>244</v>
      </c>
      <c r="D27" s="18">
        <v>0</v>
      </c>
      <c r="E27" s="10" t="s">
        <v>244</v>
      </c>
      <c r="F27" s="18">
        <v>4.4194304679955897E-5</v>
      </c>
      <c r="G27" s="10" t="s">
        <v>159</v>
      </c>
      <c r="H27" s="18">
        <v>0</v>
      </c>
      <c r="I27" s="10" t="s">
        <v>159</v>
      </c>
      <c r="J27" s="18">
        <v>0</v>
      </c>
      <c r="K27" s="10" t="s">
        <v>244</v>
      </c>
      <c r="L27" s="18">
        <v>0</v>
      </c>
      <c r="M27" s="10" t="s">
        <v>244</v>
      </c>
      <c r="N27" s="18">
        <v>0</v>
      </c>
      <c r="O27" s="10" t="s">
        <v>244</v>
      </c>
      <c r="P27" s="18">
        <v>0</v>
      </c>
      <c r="Q27" s="10" t="s">
        <v>244</v>
      </c>
      <c r="R27" s="18">
        <v>3.9916391631166304E-6</v>
      </c>
      <c r="S27" s="10" t="s">
        <v>159</v>
      </c>
    </row>
    <row r="28" spans="1:19" x14ac:dyDescent="0.2">
      <c r="A28" s="12" t="s">
        <v>197</v>
      </c>
      <c r="B28" s="18">
        <v>0</v>
      </c>
      <c r="C28" s="10" t="s">
        <v>244</v>
      </c>
      <c r="D28" s="18">
        <v>0</v>
      </c>
      <c r="E28" s="10" t="s">
        <v>244</v>
      </c>
      <c r="F28" s="18">
        <v>3.4212628558761699E-2</v>
      </c>
      <c r="G28" s="10" t="s">
        <v>195</v>
      </c>
      <c r="H28" s="18">
        <v>0</v>
      </c>
      <c r="I28" s="10" t="s">
        <v>159</v>
      </c>
      <c r="J28" s="18">
        <v>0</v>
      </c>
      <c r="K28" s="10" t="s">
        <v>244</v>
      </c>
      <c r="L28" s="18">
        <v>0</v>
      </c>
      <c r="M28" s="10" t="s">
        <v>244</v>
      </c>
      <c r="N28" s="18">
        <v>0</v>
      </c>
      <c r="O28" s="10" t="s">
        <v>244</v>
      </c>
      <c r="P28" s="18">
        <v>0</v>
      </c>
      <c r="Q28" s="10" t="s">
        <v>244</v>
      </c>
      <c r="R28" s="18">
        <v>3.1975321870858402E-3</v>
      </c>
      <c r="S28" s="10" t="s">
        <v>159</v>
      </c>
    </row>
    <row r="29" spans="1:19" x14ac:dyDescent="0.2">
      <c r="A29" s="12" t="s">
        <v>198</v>
      </c>
      <c r="B29" s="18">
        <v>0</v>
      </c>
      <c r="C29" s="10" t="s">
        <v>244</v>
      </c>
      <c r="D29" s="18">
        <v>0</v>
      </c>
      <c r="E29" s="10" t="s">
        <v>244</v>
      </c>
      <c r="F29" s="18">
        <v>1.5190481584919899</v>
      </c>
      <c r="G29" s="10" t="s">
        <v>159</v>
      </c>
      <c r="H29" s="18">
        <v>0</v>
      </c>
      <c r="I29" s="10" t="s">
        <v>159</v>
      </c>
      <c r="J29" s="18">
        <v>0</v>
      </c>
      <c r="K29" s="10" t="s">
        <v>244</v>
      </c>
      <c r="L29" s="18">
        <v>0</v>
      </c>
      <c r="M29" s="10" t="s">
        <v>244</v>
      </c>
      <c r="N29" s="18">
        <v>0</v>
      </c>
      <c r="O29" s="10" t="s">
        <v>244</v>
      </c>
      <c r="P29" s="18">
        <v>0</v>
      </c>
      <c r="Q29" s="10" t="s">
        <v>244</v>
      </c>
      <c r="R29" s="18">
        <v>1.78409624341852E-2</v>
      </c>
      <c r="S29" s="10" t="s">
        <v>159</v>
      </c>
    </row>
    <row r="30" spans="1:19" x14ac:dyDescent="0.2">
      <c r="A30" s="12" t="s">
        <v>199</v>
      </c>
      <c r="B30" s="18">
        <v>0</v>
      </c>
      <c r="C30" s="10" t="s">
        <v>244</v>
      </c>
      <c r="D30" s="18">
        <v>0</v>
      </c>
      <c r="E30" s="10" t="s">
        <v>244</v>
      </c>
      <c r="F30" s="18">
        <v>2.7547474560480998</v>
      </c>
      <c r="G30" s="10" t="s">
        <v>159</v>
      </c>
      <c r="H30" s="18">
        <v>0</v>
      </c>
      <c r="I30" s="10" t="s">
        <v>159</v>
      </c>
      <c r="J30" s="18">
        <v>0</v>
      </c>
      <c r="K30" s="10" t="s">
        <v>244</v>
      </c>
      <c r="L30" s="18">
        <v>0</v>
      </c>
      <c r="M30" s="10" t="s">
        <v>244</v>
      </c>
      <c r="N30" s="18">
        <v>0</v>
      </c>
      <c r="O30" s="10" t="s">
        <v>244</v>
      </c>
      <c r="P30" s="18">
        <v>0</v>
      </c>
      <c r="Q30" s="10" t="s">
        <v>244</v>
      </c>
      <c r="R30" s="18">
        <v>4.6288398915773299E-2</v>
      </c>
      <c r="S30" s="10" t="s">
        <v>159</v>
      </c>
    </row>
    <row r="31" spans="1:19" x14ac:dyDescent="0.2">
      <c r="A31" s="12" t="s">
        <v>200</v>
      </c>
      <c r="B31" s="18">
        <v>0</v>
      </c>
      <c r="C31" s="10" t="s">
        <v>244</v>
      </c>
      <c r="D31" s="18">
        <v>0</v>
      </c>
      <c r="E31" s="10" t="s">
        <v>244</v>
      </c>
      <c r="F31" s="18">
        <v>5.2423193806177801</v>
      </c>
      <c r="G31" s="10" t="s">
        <v>159</v>
      </c>
      <c r="H31" s="18">
        <v>0</v>
      </c>
      <c r="I31" s="10" t="s">
        <v>159</v>
      </c>
      <c r="J31" s="18">
        <v>0</v>
      </c>
      <c r="K31" s="10" t="s">
        <v>244</v>
      </c>
      <c r="L31" s="18">
        <v>0</v>
      </c>
      <c r="M31" s="10" t="s">
        <v>244</v>
      </c>
      <c r="N31" s="18">
        <v>0</v>
      </c>
      <c r="O31" s="10" t="s">
        <v>244</v>
      </c>
      <c r="P31" s="18">
        <v>0</v>
      </c>
      <c r="Q31" s="10" t="s">
        <v>244</v>
      </c>
      <c r="R31" s="18">
        <v>6.5459893381250703E-2</v>
      </c>
      <c r="S31" s="10" t="s">
        <v>159</v>
      </c>
    </row>
    <row r="32" spans="1:19" x14ac:dyDescent="0.2">
      <c r="A32" s="15" t="s">
        <v>201</v>
      </c>
      <c r="B32" s="19">
        <v>0</v>
      </c>
      <c r="C32" s="14" t="s">
        <v>244</v>
      </c>
      <c r="D32" s="19">
        <v>0</v>
      </c>
      <c r="E32" s="14" t="s">
        <v>244</v>
      </c>
      <c r="F32" s="19">
        <v>10.986948696111099</v>
      </c>
      <c r="G32" s="14" t="s">
        <v>159</v>
      </c>
      <c r="H32" s="19">
        <v>0</v>
      </c>
      <c r="I32" s="14" t="s">
        <v>159</v>
      </c>
      <c r="J32" s="19">
        <v>0</v>
      </c>
      <c r="K32" s="14" t="s">
        <v>244</v>
      </c>
      <c r="L32" s="19">
        <v>0</v>
      </c>
      <c r="M32" s="14" t="s">
        <v>244</v>
      </c>
      <c r="N32" s="19">
        <v>0</v>
      </c>
      <c r="O32" s="14" t="s">
        <v>244</v>
      </c>
      <c r="P32" s="19">
        <v>0</v>
      </c>
      <c r="Q32" s="14" t="s">
        <v>244</v>
      </c>
      <c r="R32" s="19">
        <v>0.141110166588192</v>
      </c>
      <c r="S32" s="14" t="s">
        <v>159</v>
      </c>
    </row>
    <row r="34" spans="1:2" x14ac:dyDescent="0.2">
      <c r="A34" s="16" t="s">
        <v>202</v>
      </c>
      <c r="B34" s="16" t="s">
        <v>216</v>
      </c>
    </row>
    <row r="36" spans="1:2" x14ac:dyDescent="0.2">
      <c r="B36" s="16" t="s">
        <v>291</v>
      </c>
    </row>
    <row r="37" spans="1:2" x14ac:dyDescent="0.2">
      <c r="B37" s="16" t="s">
        <v>284</v>
      </c>
    </row>
    <row r="38" spans="1:2" x14ac:dyDescent="0.2">
      <c r="B38" s="16" t="s">
        <v>285</v>
      </c>
    </row>
    <row r="39" spans="1:2" x14ac:dyDescent="0.2">
      <c r="B39" s="16" t="s">
        <v>286</v>
      </c>
    </row>
    <row r="41" spans="1:2" x14ac:dyDescent="0.2">
      <c r="B41" s="16" t="s">
        <v>247</v>
      </c>
    </row>
    <row r="44" spans="1:2" x14ac:dyDescent="0.2">
      <c r="A44" s="17" t="str">
        <f>HYPERLINK("#'INTERACTIVE_GAMING 9'!A2", "&lt;&lt;&lt; Previous table")</f>
        <v>&lt;&lt;&lt; Previous table</v>
      </c>
    </row>
    <row r="45" spans="1:2" x14ac:dyDescent="0.2">
      <c r="A45" s="17" t="str">
        <f>HYPERLINK("#'INTERACTIVE_GAMING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HYPERLINK("#'INDEX'!B46", "Link to index")</f>
        <v>Link to index</v>
      </c>
    </row>
    <row r="2" spans="1:19" ht="15.75" customHeight="1" x14ac:dyDescent="0.2">
      <c r="A2" s="25" t="s">
        <v>297</v>
      </c>
      <c r="B2" s="24"/>
      <c r="C2" s="24"/>
      <c r="D2" s="24"/>
      <c r="E2" s="24"/>
      <c r="F2" s="24"/>
      <c r="G2" s="24"/>
      <c r="H2" s="24"/>
      <c r="I2" s="24"/>
      <c r="J2" s="24"/>
      <c r="K2" s="24"/>
      <c r="L2" s="24"/>
      <c r="M2" s="24"/>
      <c r="N2" s="24"/>
      <c r="O2" s="24"/>
      <c r="P2" s="24"/>
      <c r="Q2" s="24"/>
      <c r="R2" s="24"/>
      <c r="S2" s="24"/>
    </row>
    <row r="3" spans="1:19" ht="15.75" customHeight="1" x14ac:dyDescent="0.2">
      <c r="A3" s="25" t="s">
        <v>64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1.0999999999999999E-2</v>
      </c>
      <c r="G8" s="10" t="s">
        <v>159</v>
      </c>
      <c r="H8" s="9">
        <v>0</v>
      </c>
      <c r="I8" s="10" t="s">
        <v>159</v>
      </c>
      <c r="J8" s="9">
        <v>0</v>
      </c>
      <c r="K8" s="10" t="s">
        <v>244</v>
      </c>
      <c r="L8" s="9">
        <v>0</v>
      </c>
      <c r="M8" s="10" t="s">
        <v>159</v>
      </c>
      <c r="N8" s="9">
        <v>0</v>
      </c>
      <c r="O8" s="10" t="s">
        <v>244</v>
      </c>
      <c r="P8" s="9">
        <v>0</v>
      </c>
      <c r="Q8" s="10" t="s">
        <v>244</v>
      </c>
      <c r="R8" s="9">
        <v>1.0999999999999999E-2</v>
      </c>
      <c r="S8" s="10" t="s">
        <v>159</v>
      </c>
    </row>
    <row r="9" spans="1:19" x14ac:dyDescent="0.2">
      <c r="A9" s="12" t="s">
        <v>172</v>
      </c>
      <c r="B9" s="9">
        <v>0</v>
      </c>
      <c r="C9" s="10" t="s">
        <v>244</v>
      </c>
      <c r="D9" s="9">
        <v>0</v>
      </c>
      <c r="E9" s="10" t="s">
        <v>244</v>
      </c>
      <c r="F9" s="9">
        <v>0.43099999999999999</v>
      </c>
      <c r="G9" s="10" t="s">
        <v>159</v>
      </c>
      <c r="H9" s="9">
        <v>0</v>
      </c>
      <c r="I9" s="10" t="s">
        <v>159</v>
      </c>
      <c r="J9" s="9">
        <v>0</v>
      </c>
      <c r="K9" s="10" t="s">
        <v>244</v>
      </c>
      <c r="L9" s="9">
        <v>0</v>
      </c>
      <c r="M9" s="10" t="s">
        <v>159</v>
      </c>
      <c r="N9" s="9">
        <v>0</v>
      </c>
      <c r="O9" s="10" t="s">
        <v>244</v>
      </c>
      <c r="P9" s="9">
        <v>0</v>
      </c>
      <c r="Q9" s="10" t="s">
        <v>244</v>
      </c>
      <c r="R9" s="9">
        <v>0.43099999999999999</v>
      </c>
      <c r="S9" s="10" t="s">
        <v>159</v>
      </c>
    </row>
    <row r="10" spans="1:19" x14ac:dyDescent="0.2">
      <c r="A10" s="12" t="s">
        <v>173</v>
      </c>
      <c r="B10" s="9">
        <v>0</v>
      </c>
      <c r="C10" s="10" t="s">
        <v>244</v>
      </c>
      <c r="D10" s="9">
        <v>0</v>
      </c>
      <c r="E10" s="10" t="s">
        <v>244</v>
      </c>
      <c r="F10" s="9">
        <v>1.1779999999999999</v>
      </c>
      <c r="G10" s="10" t="s">
        <v>159</v>
      </c>
      <c r="H10" s="9">
        <v>0.22700000000000001</v>
      </c>
      <c r="I10" s="10" t="s">
        <v>159</v>
      </c>
      <c r="J10" s="9">
        <v>0</v>
      </c>
      <c r="K10" s="10" t="s">
        <v>244</v>
      </c>
      <c r="L10" s="9">
        <v>0</v>
      </c>
      <c r="M10" s="10" t="s">
        <v>159</v>
      </c>
      <c r="N10" s="9">
        <v>0</v>
      </c>
      <c r="O10" s="10" t="s">
        <v>244</v>
      </c>
      <c r="P10" s="9">
        <v>0</v>
      </c>
      <c r="Q10" s="10" t="s">
        <v>244</v>
      </c>
      <c r="R10" s="9">
        <v>1.405</v>
      </c>
      <c r="S10" s="10" t="s">
        <v>159</v>
      </c>
    </row>
    <row r="11" spans="1:19" x14ac:dyDescent="0.2">
      <c r="A11" s="12" t="s">
        <v>174</v>
      </c>
      <c r="B11" s="9">
        <v>0</v>
      </c>
      <c r="C11" s="10" t="s">
        <v>244</v>
      </c>
      <c r="D11" s="9">
        <v>0</v>
      </c>
      <c r="E11" s="10" t="s">
        <v>244</v>
      </c>
      <c r="F11" s="9">
        <v>0.84299999999999997</v>
      </c>
      <c r="G11" s="10" t="s">
        <v>159</v>
      </c>
      <c r="H11" s="9">
        <v>0</v>
      </c>
      <c r="I11" s="10" t="s">
        <v>298</v>
      </c>
      <c r="J11" s="9">
        <v>0</v>
      </c>
      <c r="K11" s="10" t="s">
        <v>244</v>
      </c>
      <c r="L11" s="9">
        <v>5.0000000000000001E-3</v>
      </c>
      <c r="M11" s="10" t="s">
        <v>159</v>
      </c>
      <c r="N11" s="9">
        <v>0</v>
      </c>
      <c r="O11" s="10" t="s">
        <v>244</v>
      </c>
      <c r="P11" s="9">
        <v>0</v>
      </c>
      <c r="Q11" s="10" t="s">
        <v>244</v>
      </c>
      <c r="R11" s="9">
        <v>0.84799999999999998</v>
      </c>
      <c r="S11" s="10" t="s">
        <v>159</v>
      </c>
    </row>
    <row r="12" spans="1:19" x14ac:dyDescent="0.2">
      <c r="A12" s="12" t="s">
        <v>175</v>
      </c>
      <c r="B12" s="9">
        <v>0</v>
      </c>
      <c r="C12" s="10" t="s">
        <v>244</v>
      </c>
      <c r="D12" s="9">
        <v>0</v>
      </c>
      <c r="E12" s="10" t="s">
        <v>244</v>
      </c>
      <c r="F12" s="9">
        <v>0.74</v>
      </c>
      <c r="G12" s="10" t="s">
        <v>159</v>
      </c>
      <c r="H12" s="9">
        <v>0</v>
      </c>
      <c r="I12" s="10" t="s">
        <v>159</v>
      </c>
      <c r="J12" s="9">
        <v>0</v>
      </c>
      <c r="K12" s="10" t="s">
        <v>244</v>
      </c>
      <c r="L12" s="9">
        <v>1E-3</v>
      </c>
      <c r="M12" s="10" t="s">
        <v>159</v>
      </c>
      <c r="N12" s="9">
        <v>0</v>
      </c>
      <c r="O12" s="10" t="s">
        <v>244</v>
      </c>
      <c r="P12" s="9">
        <v>0</v>
      </c>
      <c r="Q12" s="10" t="s">
        <v>244</v>
      </c>
      <c r="R12" s="9">
        <v>0.74099999999999999</v>
      </c>
      <c r="S12" s="10" t="s">
        <v>159</v>
      </c>
    </row>
    <row r="13" spans="1:19" x14ac:dyDescent="0.2">
      <c r="A13" s="12" t="s">
        <v>179</v>
      </c>
      <c r="B13" s="9">
        <v>0</v>
      </c>
      <c r="C13" s="10" t="s">
        <v>244</v>
      </c>
      <c r="D13" s="9">
        <v>0</v>
      </c>
      <c r="E13" s="10" t="s">
        <v>244</v>
      </c>
      <c r="F13" s="9">
        <v>0.59099999999999997</v>
      </c>
      <c r="G13" s="10" t="s">
        <v>159</v>
      </c>
      <c r="H13" s="9">
        <v>0</v>
      </c>
      <c r="I13" s="10" t="s">
        <v>159</v>
      </c>
      <c r="J13" s="9">
        <v>0</v>
      </c>
      <c r="K13" s="10" t="s">
        <v>244</v>
      </c>
      <c r="L13" s="9">
        <v>0</v>
      </c>
      <c r="M13" s="10" t="s">
        <v>159</v>
      </c>
      <c r="N13" s="9">
        <v>0</v>
      </c>
      <c r="O13" s="10" t="s">
        <v>244</v>
      </c>
      <c r="P13" s="9">
        <v>0</v>
      </c>
      <c r="Q13" s="10" t="s">
        <v>244</v>
      </c>
      <c r="R13" s="9">
        <v>0.59099999999999997</v>
      </c>
      <c r="S13" s="10" t="s">
        <v>159</v>
      </c>
    </row>
    <row r="14" spans="1:19" x14ac:dyDescent="0.2">
      <c r="A14" s="12" t="s">
        <v>180</v>
      </c>
      <c r="B14" s="9">
        <v>0</v>
      </c>
      <c r="C14" s="10" t="s">
        <v>244</v>
      </c>
      <c r="D14" s="9">
        <v>0</v>
      </c>
      <c r="E14" s="10" t="s">
        <v>244</v>
      </c>
      <c r="F14" s="9">
        <v>0.56200000000000006</v>
      </c>
      <c r="G14" s="10" t="s">
        <v>159</v>
      </c>
      <c r="H14" s="9">
        <v>0</v>
      </c>
      <c r="I14" s="10" t="s">
        <v>159</v>
      </c>
      <c r="J14" s="9">
        <v>0</v>
      </c>
      <c r="K14" s="10" t="s">
        <v>244</v>
      </c>
      <c r="L14" s="9">
        <v>0</v>
      </c>
      <c r="M14" s="10" t="s">
        <v>159</v>
      </c>
      <c r="N14" s="9">
        <v>0</v>
      </c>
      <c r="O14" s="10" t="s">
        <v>244</v>
      </c>
      <c r="P14" s="9">
        <v>0</v>
      </c>
      <c r="Q14" s="10" t="s">
        <v>244</v>
      </c>
      <c r="R14" s="9">
        <v>0.56200000000000006</v>
      </c>
      <c r="S14" s="10" t="s">
        <v>159</v>
      </c>
    </row>
    <row r="15" spans="1:19" x14ac:dyDescent="0.2">
      <c r="A15" s="12" t="s">
        <v>181</v>
      </c>
      <c r="B15" s="9">
        <v>0</v>
      </c>
      <c r="C15" s="10" t="s">
        <v>244</v>
      </c>
      <c r="D15" s="9">
        <v>0</v>
      </c>
      <c r="E15" s="10" t="s">
        <v>244</v>
      </c>
      <c r="F15" s="9">
        <v>0.59282999999999997</v>
      </c>
      <c r="G15" s="10" t="s">
        <v>159</v>
      </c>
      <c r="H15" s="9">
        <v>0</v>
      </c>
      <c r="I15" s="10" t="s">
        <v>159</v>
      </c>
      <c r="J15" s="9">
        <v>0</v>
      </c>
      <c r="K15" s="10" t="s">
        <v>244</v>
      </c>
      <c r="L15" s="9">
        <v>0.97</v>
      </c>
      <c r="M15" s="10" t="s">
        <v>215</v>
      </c>
      <c r="N15" s="9">
        <v>0</v>
      </c>
      <c r="O15" s="10" t="s">
        <v>244</v>
      </c>
      <c r="P15" s="9">
        <v>0</v>
      </c>
      <c r="Q15" s="10" t="s">
        <v>244</v>
      </c>
      <c r="R15" s="9">
        <v>1.5628299999999999</v>
      </c>
      <c r="S15" s="10" t="s">
        <v>159</v>
      </c>
    </row>
    <row r="16" spans="1:19" x14ac:dyDescent="0.2">
      <c r="A16" s="12" t="s">
        <v>182</v>
      </c>
      <c r="B16" s="9">
        <v>0</v>
      </c>
      <c r="C16" s="10" t="s">
        <v>244</v>
      </c>
      <c r="D16" s="9">
        <v>0</v>
      </c>
      <c r="E16" s="10" t="s">
        <v>244</v>
      </c>
      <c r="F16" s="9">
        <v>0.27300000000000002</v>
      </c>
      <c r="G16" s="10" t="s">
        <v>159</v>
      </c>
      <c r="H16" s="9">
        <v>0</v>
      </c>
      <c r="I16" s="10" t="s">
        <v>159</v>
      </c>
      <c r="J16" s="9">
        <v>0</v>
      </c>
      <c r="K16" s="10" t="s">
        <v>244</v>
      </c>
      <c r="L16" s="9">
        <v>4.9980000000000002</v>
      </c>
      <c r="M16" s="10" t="s">
        <v>215</v>
      </c>
      <c r="N16" s="9">
        <v>0</v>
      </c>
      <c r="O16" s="10" t="s">
        <v>244</v>
      </c>
      <c r="P16" s="9">
        <v>0</v>
      </c>
      <c r="Q16" s="10" t="s">
        <v>244</v>
      </c>
      <c r="R16" s="9">
        <v>5.2709999999999999</v>
      </c>
      <c r="S16" s="10" t="s">
        <v>159</v>
      </c>
    </row>
    <row r="17" spans="1:19" x14ac:dyDescent="0.2">
      <c r="A17" s="12" t="s">
        <v>183</v>
      </c>
      <c r="B17" s="9">
        <v>0</v>
      </c>
      <c r="C17" s="10" t="s">
        <v>244</v>
      </c>
      <c r="D17" s="9">
        <v>0</v>
      </c>
      <c r="E17" s="10" t="s">
        <v>244</v>
      </c>
      <c r="F17" s="9">
        <v>0.15081817</v>
      </c>
      <c r="G17" s="10" t="s">
        <v>159</v>
      </c>
      <c r="H17" s="9">
        <v>0</v>
      </c>
      <c r="I17" s="10" t="s">
        <v>159</v>
      </c>
      <c r="J17" s="9">
        <v>0</v>
      </c>
      <c r="K17" s="10" t="s">
        <v>244</v>
      </c>
      <c r="L17" s="9">
        <v>0</v>
      </c>
      <c r="M17" s="10" t="s">
        <v>299</v>
      </c>
      <c r="N17" s="9">
        <v>0</v>
      </c>
      <c r="O17" s="10" t="s">
        <v>244</v>
      </c>
      <c r="P17" s="9">
        <v>0</v>
      </c>
      <c r="Q17" s="10" t="s">
        <v>244</v>
      </c>
      <c r="R17" s="9">
        <v>0.15081817</v>
      </c>
      <c r="S17" s="10" t="s">
        <v>159</v>
      </c>
    </row>
    <row r="18" spans="1:19" x14ac:dyDescent="0.2">
      <c r="A18" s="12" t="s">
        <v>185</v>
      </c>
      <c r="B18" s="9">
        <v>0</v>
      </c>
      <c r="C18" s="10" t="s">
        <v>244</v>
      </c>
      <c r="D18" s="9">
        <v>0</v>
      </c>
      <c r="E18" s="10" t="s">
        <v>244</v>
      </c>
      <c r="F18" s="9">
        <v>3.133201E-2</v>
      </c>
      <c r="G18" s="10" t="s">
        <v>159</v>
      </c>
      <c r="H18" s="9">
        <v>0</v>
      </c>
      <c r="I18" s="10" t="s">
        <v>159</v>
      </c>
      <c r="J18" s="9">
        <v>0</v>
      </c>
      <c r="K18" s="10" t="s">
        <v>244</v>
      </c>
      <c r="L18" s="9">
        <v>0</v>
      </c>
      <c r="M18" s="10" t="s">
        <v>244</v>
      </c>
      <c r="N18" s="9">
        <v>0</v>
      </c>
      <c r="O18" s="10" t="s">
        <v>244</v>
      </c>
      <c r="P18" s="9">
        <v>0</v>
      </c>
      <c r="Q18" s="10" t="s">
        <v>244</v>
      </c>
      <c r="R18" s="9">
        <v>3.133201E-2</v>
      </c>
      <c r="S18" s="10" t="s">
        <v>159</v>
      </c>
    </row>
    <row r="19" spans="1:19" x14ac:dyDescent="0.2">
      <c r="A19" s="12" t="s">
        <v>186</v>
      </c>
      <c r="B19" s="9">
        <v>0</v>
      </c>
      <c r="C19" s="10" t="s">
        <v>244</v>
      </c>
      <c r="D19" s="9">
        <v>0</v>
      </c>
      <c r="E19" s="10" t="s">
        <v>244</v>
      </c>
      <c r="F19" s="9">
        <v>0</v>
      </c>
      <c r="G19" s="10" t="s">
        <v>300</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244</v>
      </c>
      <c r="P25" s="9">
        <v>0</v>
      </c>
      <c r="Q25" s="10" t="s">
        <v>244</v>
      </c>
      <c r="R25" s="9">
        <v>0</v>
      </c>
      <c r="S25" s="10" t="s">
        <v>159</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244</v>
      </c>
      <c r="P26" s="9">
        <v>0</v>
      </c>
      <c r="Q26" s="10" t="s">
        <v>244</v>
      </c>
      <c r="R26" s="9">
        <v>0</v>
      </c>
      <c r="S26" s="10" t="s">
        <v>159</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244</v>
      </c>
      <c r="P27" s="9">
        <v>0</v>
      </c>
      <c r="Q27" s="10" t="s">
        <v>244</v>
      </c>
      <c r="R27" s="9">
        <v>0</v>
      </c>
      <c r="S27" s="10" t="s">
        <v>159</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244</v>
      </c>
      <c r="P28" s="9">
        <v>0</v>
      </c>
      <c r="Q28" s="10" t="s">
        <v>244</v>
      </c>
      <c r="R28" s="9">
        <v>0</v>
      </c>
      <c r="S28" s="10" t="s">
        <v>159</v>
      </c>
    </row>
    <row r="29" spans="1:19" x14ac:dyDescent="0.2">
      <c r="A29" s="12" t="s">
        <v>198</v>
      </c>
      <c r="B29" s="9">
        <v>0</v>
      </c>
      <c r="C29" s="10" t="s">
        <v>244</v>
      </c>
      <c r="D29" s="9">
        <v>0</v>
      </c>
      <c r="E29" s="10" t="s">
        <v>244</v>
      </c>
      <c r="F29" s="9">
        <v>0.09</v>
      </c>
      <c r="G29" s="10" t="s">
        <v>229</v>
      </c>
      <c r="H29" s="9">
        <v>0</v>
      </c>
      <c r="I29" s="10" t="s">
        <v>159</v>
      </c>
      <c r="J29" s="9">
        <v>0</v>
      </c>
      <c r="K29" s="10" t="s">
        <v>244</v>
      </c>
      <c r="L29" s="9">
        <v>0</v>
      </c>
      <c r="M29" s="10" t="s">
        <v>244</v>
      </c>
      <c r="N29" s="9">
        <v>0</v>
      </c>
      <c r="O29" s="10" t="s">
        <v>244</v>
      </c>
      <c r="P29" s="9">
        <v>0</v>
      </c>
      <c r="Q29" s="10" t="s">
        <v>244</v>
      </c>
      <c r="R29" s="9">
        <v>0.09</v>
      </c>
      <c r="S29" s="10" t="s">
        <v>159</v>
      </c>
    </row>
    <row r="30" spans="1:19" x14ac:dyDescent="0.2">
      <c r="A30" s="12" t="s">
        <v>199</v>
      </c>
      <c r="B30" s="9">
        <v>0</v>
      </c>
      <c r="C30" s="10" t="s">
        <v>244</v>
      </c>
      <c r="D30" s="9">
        <v>0</v>
      </c>
      <c r="E30" s="10" t="s">
        <v>244</v>
      </c>
      <c r="F30" s="9">
        <v>0.24199999999999999</v>
      </c>
      <c r="G30" s="10" t="s">
        <v>159</v>
      </c>
      <c r="H30" s="9">
        <v>0</v>
      </c>
      <c r="I30" s="10" t="s">
        <v>159</v>
      </c>
      <c r="J30" s="9">
        <v>0</v>
      </c>
      <c r="K30" s="10" t="s">
        <v>244</v>
      </c>
      <c r="L30" s="9">
        <v>0</v>
      </c>
      <c r="M30" s="10" t="s">
        <v>244</v>
      </c>
      <c r="N30" s="9">
        <v>0</v>
      </c>
      <c r="O30" s="10" t="s">
        <v>244</v>
      </c>
      <c r="P30" s="9">
        <v>0</v>
      </c>
      <c r="Q30" s="10" t="s">
        <v>244</v>
      </c>
      <c r="R30" s="9">
        <v>0.24199999999999999</v>
      </c>
      <c r="S30" s="10" t="s">
        <v>159</v>
      </c>
    </row>
    <row r="31" spans="1:19" x14ac:dyDescent="0.2">
      <c r="A31" s="12" t="s">
        <v>200</v>
      </c>
      <c r="B31" s="9">
        <v>0</v>
      </c>
      <c r="C31" s="10" t="s">
        <v>244</v>
      </c>
      <c r="D31" s="9">
        <v>0</v>
      </c>
      <c r="E31" s="10" t="s">
        <v>244</v>
      </c>
      <c r="F31" s="9">
        <v>0.377</v>
      </c>
      <c r="G31" s="10" t="s">
        <v>159</v>
      </c>
      <c r="H31" s="9">
        <v>0</v>
      </c>
      <c r="I31" s="10" t="s">
        <v>159</v>
      </c>
      <c r="J31" s="9">
        <v>0</v>
      </c>
      <c r="K31" s="10" t="s">
        <v>244</v>
      </c>
      <c r="L31" s="9">
        <v>0</v>
      </c>
      <c r="M31" s="10" t="s">
        <v>244</v>
      </c>
      <c r="N31" s="9">
        <v>0</v>
      </c>
      <c r="O31" s="10" t="s">
        <v>244</v>
      </c>
      <c r="P31" s="9">
        <v>0</v>
      </c>
      <c r="Q31" s="10" t="s">
        <v>244</v>
      </c>
      <c r="R31" s="9">
        <v>0.377</v>
      </c>
      <c r="S31" s="10" t="s">
        <v>159</v>
      </c>
    </row>
    <row r="32" spans="1:19" x14ac:dyDescent="0.2">
      <c r="A32" s="15" t="s">
        <v>201</v>
      </c>
      <c r="B32" s="13">
        <v>0</v>
      </c>
      <c r="C32" s="14" t="s">
        <v>244</v>
      </c>
      <c r="D32" s="13">
        <v>0</v>
      </c>
      <c r="E32" s="14" t="s">
        <v>244</v>
      </c>
      <c r="F32" s="13">
        <v>0.64500000000000002</v>
      </c>
      <c r="G32" s="14" t="s">
        <v>159</v>
      </c>
      <c r="H32" s="13">
        <v>0</v>
      </c>
      <c r="I32" s="14" t="s">
        <v>159</v>
      </c>
      <c r="J32" s="13">
        <v>0</v>
      </c>
      <c r="K32" s="14" t="s">
        <v>244</v>
      </c>
      <c r="L32" s="13">
        <v>0</v>
      </c>
      <c r="M32" s="14" t="s">
        <v>244</v>
      </c>
      <c r="N32" s="13">
        <v>0</v>
      </c>
      <c r="O32" s="14" t="s">
        <v>244</v>
      </c>
      <c r="P32" s="13">
        <v>0</v>
      </c>
      <c r="Q32" s="14" t="s">
        <v>244</v>
      </c>
      <c r="R32" s="13">
        <v>0.64500000000000002</v>
      </c>
      <c r="S32" s="14" t="s">
        <v>159</v>
      </c>
    </row>
    <row r="34" spans="1:2" x14ac:dyDescent="0.2">
      <c r="A34" s="16" t="s">
        <v>202</v>
      </c>
      <c r="B34" s="16" t="s">
        <v>231</v>
      </c>
    </row>
    <row r="36" spans="1:2" x14ac:dyDescent="0.2">
      <c r="B36" s="16" t="s">
        <v>301</v>
      </c>
    </row>
    <row r="37" spans="1:2" x14ac:dyDescent="0.2">
      <c r="B37" s="16" t="s">
        <v>302</v>
      </c>
    </row>
    <row r="38" spans="1:2" x14ac:dyDescent="0.2">
      <c r="B38" s="16" t="s">
        <v>303</v>
      </c>
    </row>
    <row r="39" spans="1:2" x14ac:dyDescent="0.2">
      <c r="B39" s="16" t="s">
        <v>304</v>
      </c>
    </row>
    <row r="40" spans="1:2" x14ac:dyDescent="0.2">
      <c r="B40" s="16" t="s">
        <v>305</v>
      </c>
    </row>
    <row r="41" spans="1:2" x14ac:dyDescent="0.2">
      <c r="B41" s="16" t="s">
        <v>306</v>
      </c>
    </row>
    <row r="43" spans="1:2" x14ac:dyDescent="0.2">
      <c r="B43" s="16" t="s">
        <v>247</v>
      </c>
    </row>
    <row r="46" spans="1:2" x14ac:dyDescent="0.2">
      <c r="A46" s="17" t="str">
        <f>HYPERLINK("#'INTERACTIVE_GAMING 10'!A2", "&lt;&lt;&lt; Previous table")</f>
        <v>&lt;&lt;&lt; Previous table</v>
      </c>
    </row>
    <row r="47" spans="1:2" x14ac:dyDescent="0.2">
      <c r="A47" s="17" t="str">
        <f>HYPERLINK("#'INTERACTIVE_GAMING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HYPERLINK("#'INDEX'!B47", "Link to index")</f>
        <v>Link to index</v>
      </c>
    </row>
    <row r="2" spans="1:19" ht="15.75" customHeight="1" x14ac:dyDescent="0.2">
      <c r="A2" s="25" t="s">
        <v>307</v>
      </c>
      <c r="B2" s="24"/>
      <c r="C2" s="24"/>
      <c r="D2" s="24"/>
      <c r="E2" s="24"/>
      <c r="F2" s="24"/>
      <c r="G2" s="24"/>
      <c r="H2" s="24"/>
      <c r="I2" s="24"/>
      <c r="J2" s="24"/>
      <c r="K2" s="24"/>
      <c r="L2" s="24"/>
      <c r="M2" s="24"/>
      <c r="N2" s="24"/>
      <c r="O2" s="24"/>
      <c r="P2" s="24"/>
      <c r="Q2" s="24"/>
      <c r="R2" s="24"/>
      <c r="S2" s="24"/>
    </row>
    <row r="3" spans="1:19" ht="15.75" customHeight="1" x14ac:dyDescent="0.2">
      <c r="A3" s="25" t="s">
        <v>65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159</v>
      </c>
      <c r="H7" s="9">
        <v>0</v>
      </c>
      <c r="I7" s="10" t="s">
        <v>159</v>
      </c>
      <c r="J7" s="9">
        <v>0</v>
      </c>
      <c r="K7" s="10" t="s">
        <v>244</v>
      </c>
      <c r="L7" s="9">
        <v>0</v>
      </c>
      <c r="M7" s="10" t="s">
        <v>159</v>
      </c>
      <c r="N7" s="9">
        <v>0</v>
      </c>
      <c r="O7" s="10" t="s">
        <v>244</v>
      </c>
      <c r="P7" s="9">
        <v>0</v>
      </c>
      <c r="Q7" s="10" t="s">
        <v>244</v>
      </c>
      <c r="R7" s="9">
        <v>0</v>
      </c>
      <c r="S7" s="10" t="s">
        <v>159</v>
      </c>
    </row>
    <row r="8" spans="1:19" x14ac:dyDescent="0.2">
      <c r="A8" s="12" t="s">
        <v>171</v>
      </c>
      <c r="B8" s="9">
        <v>0</v>
      </c>
      <c r="C8" s="10" t="s">
        <v>244</v>
      </c>
      <c r="D8" s="9">
        <v>0</v>
      </c>
      <c r="E8" s="10" t="s">
        <v>244</v>
      </c>
      <c r="F8" s="9">
        <v>2.1318584070796499E-2</v>
      </c>
      <c r="G8" s="10" t="s">
        <v>159</v>
      </c>
      <c r="H8" s="9">
        <v>0</v>
      </c>
      <c r="I8" s="10" t="s">
        <v>159</v>
      </c>
      <c r="J8" s="9">
        <v>0</v>
      </c>
      <c r="K8" s="10" t="s">
        <v>244</v>
      </c>
      <c r="L8" s="9">
        <v>0</v>
      </c>
      <c r="M8" s="10" t="s">
        <v>159</v>
      </c>
      <c r="N8" s="9">
        <v>0</v>
      </c>
      <c r="O8" s="10" t="s">
        <v>244</v>
      </c>
      <c r="P8" s="9">
        <v>0</v>
      </c>
      <c r="Q8" s="10" t="s">
        <v>244</v>
      </c>
      <c r="R8" s="9">
        <v>2.1318584070796499E-2</v>
      </c>
      <c r="S8" s="10" t="s">
        <v>159</v>
      </c>
    </row>
    <row r="9" spans="1:19" x14ac:dyDescent="0.2">
      <c r="A9" s="12" t="s">
        <v>172</v>
      </c>
      <c r="B9" s="9">
        <v>0</v>
      </c>
      <c r="C9" s="10" t="s">
        <v>244</v>
      </c>
      <c r="D9" s="9">
        <v>0</v>
      </c>
      <c r="E9" s="10" t="s">
        <v>244</v>
      </c>
      <c r="F9" s="9">
        <v>0.81604322766570603</v>
      </c>
      <c r="G9" s="10" t="s">
        <v>159</v>
      </c>
      <c r="H9" s="9">
        <v>0</v>
      </c>
      <c r="I9" s="10" t="s">
        <v>159</v>
      </c>
      <c r="J9" s="9">
        <v>0</v>
      </c>
      <c r="K9" s="10" t="s">
        <v>244</v>
      </c>
      <c r="L9" s="9">
        <v>0</v>
      </c>
      <c r="M9" s="10" t="s">
        <v>159</v>
      </c>
      <c r="N9" s="9">
        <v>0</v>
      </c>
      <c r="O9" s="10" t="s">
        <v>244</v>
      </c>
      <c r="P9" s="9">
        <v>0</v>
      </c>
      <c r="Q9" s="10" t="s">
        <v>244</v>
      </c>
      <c r="R9" s="9">
        <v>0.81604322766570603</v>
      </c>
      <c r="S9" s="10" t="s">
        <v>159</v>
      </c>
    </row>
    <row r="10" spans="1:19" x14ac:dyDescent="0.2">
      <c r="A10" s="12" t="s">
        <v>173</v>
      </c>
      <c r="B10" s="9">
        <v>0</v>
      </c>
      <c r="C10" s="10" t="s">
        <v>244</v>
      </c>
      <c r="D10" s="9">
        <v>0</v>
      </c>
      <c r="E10" s="10" t="s">
        <v>244</v>
      </c>
      <c r="F10" s="9">
        <v>2.10311413043478</v>
      </c>
      <c r="G10" s="10" t="s">
        <v>159</v>
      </c>
      <c r="H10" s="9">
        <v>0.40526902173912999</v>
      </c>
      <c r="I10" s="10" t="s">
        <v>159</v>
      </c>
      <c r="J10" s="9">
        <v>0</v>
      </c>
      <c r="K10" s="10" t="s">
        <v>244</v>
      </c>
      <c r="L10" s="9">
        <v>0</v>
      </c>
      <c r="M10" s="10" t="s">
        <v>159</v>
      </c>
      <c r="N10" s="9">
        <v>0</v>
      </c>
      <c r="O10" s="10" t="s">
        <v>244</v>
      </c>
      <c r="P10" s="9">
        <v>0</v>
      </c>
      <c r="Q10" s="10" t="s">
        <v>244</v>
      </c>
      <c r="R10" s="9">
        <v>2.5083831521739102</v>
      </c>
      <c r="S10" s="10" t="s">
        <v>159</v>
      </c>
    </row>
    <row r="11" spans="1:19" x14ac:dyDescent="0.2">
      <c r="A11" s="12" t="s">
        <v>174</v>
      </c>
      <c r="B11" s="9">
        <v>0</v>
      </c>
      <c r="C11" s="10" t="s">
        <v>244</v>
      </c>
      <c r="D11" s="9">
        <v>0</v>
      </c>
      <c r="E11" s="10" t="s">
        <v>244</v>
      </c>
      <c r="F11" s="9">
        <v>1.4632787318361999</v>
      </c>
      <c r="G11" s="10" t="s">
        <v>159</v>
      </c>
      <c r="H11" s="9">
        <v>0</v>
      </c>
      <c r="I11" s="10" t="s">
        <v>298</v>
      </c>
      <c r="J11" s="9">
        <v>0</v>
      </c>
      <c r="K11" s="10" t="s">
        <v>244</v>
      </c>
      <c r="L11" s="9">
        <v>8.6789960369881101E-3</v>
      </c>
      <c r="M11" s="10" t="s">
        <v>159</v>
      </c>
      <c r="N11" s="9">
        <v>0</v>
      </c>
      <c r="O11" s="10" t="s">
        <v>244</v>
      </c>
      <c r="P11" s="9">
        <v>0</v>
      </c>
      <c r="Q11" s="10" t="s">
        <v>244</v>
      </c>
      <c r="R11" s="9">
        <v>1.4719577278731799</v>
      </c>
      <c r="S11" s="10" t="s">
        <v>159</v>
      </c>
    </row>
    <row r="12" spans="1:19" x14ac:dyDescent="0.2">
      <c r="A12" s="12" t="s">
        <v>175</v>
      </c>
      <c r="B12" s="9">
        <v>0</v>
      </c>
      <c r="C12" s="10" t="s">
        <v>244</v>
      </c>
      <c r="D12" s="9">
        <v>0</v>
      </c>
      <c r="E12" s="10" t="s">
        <v>244</v>
      </c>
      <c r="F12" s="9">
        <v>1.24661538461538</v>
      </c>
      <c r="G12" s="10" t="s">
        <v>159</v>
      </c>
      <c r="H12" s="9">
        <v>0</v>
      </c>
      <c r="I12" s="10" t="s">
        <v>159</v>
      </c>
      <c r="J12" s="9">
        <v>0</v>
      </c>
      <c r="K12" s="10" t="s">
        <v>244</v>
      </c>
      <c r="L12" s="9">
        <v>1.6846153846153799E-3</v>
      </c>
      <c r="M12" s="10" t="s">
        <v>159</v>
      </c>
      <c r="N12" s="9">
        <v>0</v>
      </c>
      <c r="O12" s="10" t="s">
        <v>244</v>
      </c>
      <c r="P12" s="9">
        <v>0</v>
      </c>
      <c r="Q12" s="10" t="s">
        <v>244</v>
      </c>
      <c r="R12" s="9">
        <v>1.2483</v>
      </c>
      <c r="S12" s="10" t="s">
        <v>159</v>
      </c>
    </row>
    <row r="13" spans="1:19" x14ac:dyDescent="0.2">
      <c r="A13" s="12" t="s">
        <v>179</v>
      </c>
      <c r="B13" s="9">
        <v>0</v>
      </c>
      <c r="C13" s="10" t="s">
        <v>244</v>
      </c>
      <c r="D13" s="9">
        <v>0</v>
      </c>
      <c r="E13" s="10" t="s">
        <v>244</v>
      </c>
      <c r="F13" s="9">
        <v>0.97193241551939902</v>
      </c>
      <c r="G13" s="10" t="s">
        <v>159</v>
      </c>
      <c r="H13" s="9">
        <v>0</v>
      </c>
      <c r="I13" s="10" t="s">
        <v>159</v>
      </c>
      <c r="J13" s="9">
        <v>0</v>
      </c>
      <c r="K13" s="10" t="s">
        <v>244</v>
      </c>
      <c r="L13" s="9">
        <v>0</v>
      </c>
      <c r="M13" s="10" t="s">
        <v>159</v>
      </c>
      <c r="N13" s="9">
        <v>0</v>
      </c>
      <c r="O13" s="10" t="s">
        <v>244</v>
      </c>
      <c r="P13" s="9">
        <v>0</v>
      </c>
      <c r="Q13" s="10" t="s">
        <v>244</v>
      </c>
      <c r="R13" s="9">
        <v>0.97193241551939902</v>
      </c>
      <c r="S13" s="10" t="s">
        <v>159</v>
      </c>
    </row>
    <row r="14" spans="1:19" x14ac:dyDescent="0.2">
      <c r="A14" s="12" t="s">
        <v>180</v>
      </c>
      <c r="B14" s="9">
        <v>0</v>
      </c>
      <c r="C14" s="10" t="s">
        <v>244</v>
      </c>
      <c r="D14" s="9">
        <v>0</v>
      </c>
      <c r="E14" s="10" t="s">
        <v>244</v>
      </c>
      <c r="F14" s="9">
        <v>0.90277261613691995</v>
      </c>
      <c r="G14" s="10" t="s">
        <v>159</v>
      </c>
      <c r="H14" s="9">
        <v>0</v>
      </c>
      <c r="I14" s="10" t="s">
        <v>159</v>
      </c>
      <c r="J14" s="9">
        <v>0</v>
      </c>
      <c r="K14" s="10" t="s">
        <v>244</v>
      </c>
      <c r="L14" s="9">
        <v>0</v>
      </c>
      <c r="M14" s="10" t="s">
        <v>159</v>
      </c>
      <c r="N14" s="9">
        <v>0</v>
      </c>
      <c r="O14" s="10" t="s">
        <v>244</v>
      </c>
      <c r="P14" s="9">
        <v>0</v>
      </c>
      <c r="Q14" s="10" t="s">
        <v>244</v>
      </c>
      <c r="R14" s="9">
        <v>0.90277261613691995</v>
      </c>
      <c r="S14" s="10" t="s">
        <v>159</v>
      </c>
    </row>
    <row r="15" spans="1:19" x14ac:dyDescent="0.2">
      <c r="A15" s="12" t="s">
        <v>181</v>
      </c>
      <c r="B15" s="9">
        <v>0</v>
      </c>
      <c r="C15" s="10" t="s">
        <v>244</v>
      </c>
      <c r="D15" s="9">
        <v>0</v>
      </c>
      <c r="E15" s="10" t="s">
        <v>244</v>
      </c>
      <c r="F15" s="9">
        <v>0.92296045023696704</v>
      </c>
      <c r="G15" s="10" t="s">
        <v>159</v>
      </c>
      <c r="H15" s="9">
        <v>0</v>
      </c>
      <c r="I15" s="10" t="s">
        <v>159</v>
      </c>
      <c r="J15" s="9">
        <v>0</v>
      </c>
      <c r="K15" s="10" t="s">
        <v>244</v>
      </c>
      <c r="L15" s="9">
        <v>1.5101658767772499</v>
      </c>
      <c r="M15" s="10" t="s">
        <v>215</v>
      </c>
      <c r="N15" s="9">
        <v>0</v>
      </c>
      <c r="O15" s="10" t="s">
        <v>244</v>
      </c>
      <c r="P15" s="9">
        <v>0</v>
      </c>
      <c r="Q15" s="10" t="s">
        <v>244</v>
      </c>
      <c r="R15" s="9">
        <v>2.4331263270142198</v>
      </c>
      <c r="S15" s="10" t="s">
        <v>159</v>
      </c>
    </row>
    <row r="16" spans="1:19" x14ac:dyDescent="0.2">
      <c r="A16" s="12" t="s">
        <v>182</v>
      </c>
      <c r="B16" s="9">
        <v>0</v>
      </c>
      <c r="C16" s="10" t="s">
        <v>244</v>
      </c>
      <c r="D16" s="9">
        <v>0</v>
      </c>
      <c r="E16" s="10" t="s">
        <v>244</v>
      </c>
      <c r="F16" s="9">
        <v>0.412798619102417</v>
      </c>
      <c r="G16" s="10" t="s">
        <v>159</v>
      </c>
      <c r="H16" s="9">
        <v>0</v>
      </c>
      <c r="I16" s="10" t="s">
        <v>159</v>
      </c>
      <c r="J16" s="9">
        <v>0</v>
      </c>
      <c r="K16" s="10" t="s">
        <v>244</v>
      </c>
      <c r="L16" s="9">
        <v>7.5573901035673199</v>
      </c>
      <c r="M16" s="10" t="s">
        <v>215</v>
      </c>
      <c r="N16" s="9">
        <v>0</v>
      </c>
      <c r="O16" s="10" t="s">
        <v>244</v>
      </c>
      <c r="P16" s="9">
        <v>0</v>
      </c>
      <c r="Q16" s="10" t="s">
        <v>244</v>
      </c>
      <c r="R16" s="9">
        <v>7.9701887226697297</v>
      </c>
      <c r="S16" s="10" t="s">
        <v>159</v>
      </c>
    </row>
    <row r="17" spans="1:19" x14ac:dyDescent="0.2">
      <c r="A17" s="12" t="s">
        <v>183</v>
      </c>
      <c r="B17" s="9">
        <v>0</v>
      </c>
      <c r="C17" s="10" t="s">
        <v>244</v>
      </c>
      <c r="D17" s="9">
        <v>0</v>
      </c>
      <c r="E17" s="10" t="s">
        <v>244</v>
      </c>
      <c r="F17" s="9">
        <v>0.220684939175947</v>
      </c>
      <c r="G17" s="10" t="s">
        <v>159</v>
      </c>
      <c r="H17" s="9">
        <v>0</v>
      </c>
      <c r="I17" s="10" t="s">
        <v>159</v>
      </c>
      <c r="J17" s="9">
        <v>0</v>
      </c>
      <c r="K17" s="10" t="s">
        <v>244</v>
      </c>
      <c r="L17" s="9">
        <v>0</v>
      </c>
      <c r="M17" s="10" t="s">
        <v>299</v>
      </c>
      <c r="N17" s="9">
        <v>0</v>
      </c>
      <c r="O17" s="10" t="s">
        <v>244</v>
      </c>
      <c r="P17" s="9">
        <v>0</v>
      </c>
      <c r="Q17" s="10" t="s">
        <v>244</v>
      </c>
      <c r="R17" s="9">
        <v>0.220684939175947</v>
      </c>
      <c r="S17" s="10" t="s">
        <v>159</v>
      </c>
    </row>
    <row r="18" spans="1:19" x14ac:dyDescent="0.2">
      <c r="A18" s="12" t="s">
        <v>185</v>
      </c>
      <c r="B18" s="9">
        <v>0</v>
      </c>
      <c r="C18" s="10" t="s">
        <v>244</v>
      </c>
      <c r="D18" s="9">
        <v>0</v>
      </c>
      <c r="E18" s="10" t="s">
        <v>244</v>
      </c>
      <c r="F18" s="9">
        <v>4.4460325205183601E-2</v>
      </c>
      <c r="G18" s="10" t="s">
        <v>159</v>
      </c>
      <c r="H18" s="9">
        <v>0</v>
      </c>
      <c r="I18" s="10" t="s">
        <v>159</v>
      </c>
      <c r="J18" s="9">
        <v>0</v>
      </c>
      <c r="K18" s="10" t="s">
        <v>244</v>
      </c>
      <c r="L18" s="9">
        <v>0</v>
      </c>
      <c r="M18" s="10" t="s">
        <v>244</v>
      </c>
      <c r="N18" s="9">
        <v>0</v>
      </c>
      <c r="O18" s="10" t="s">
        <v>244</v>
      </c>
      <c r="P18" s="9">
        <v>0</v>
      </c>
      <c r="Q18" s="10" t="s">
        <v>244</v>
      </c>
      <c r="R18" s="9">
        <v>4.4460325205183601E-2</v>
      </c>
      <c r="S18" s="10" t="s">
        <v>159</v>
      </c>
    </row>
    <row r="19" spans="1:19" x14ac:dyDescent="0.2">
      <c r="A19" s="12" t="s">
        <v>186</v>
      </c>
      <c r="B19" s="9">
        <v>0</v>
      </c>
      <c r="C19" s="10" t="s">
        <v>244</v>
      </c>
      <c r="D19" s="9">
        <v>0</v>
      </c>
      <c r="E19" s="10" t="s">
        <v>244</v>
      </c>
      <c r="F19" s="9">
        <v>0</v>
      </c>
      <c r="G19" s="10" t="s">
        <v>300</v>
      </c>
      <c r="H19" s="9">
        <v>0</v>
      </c>
      <c r="I19" s="10" t="s">
        <v>159</v>
      </c>
      <c r="J19" s="9">
        <v>0</v>
      </c>
      <c r="K19" s="10" t="s">
        <v>244</v>
      </c>
      <c r="L19" s="9">
        <v>0</v>
      </c>
      <c r="M19" s="10" t="s">
        <v>244</v>
      </c>
      <c r="N19" s="9">
        <v>0</v>
      </c>
      <c r="O19" s="10" t="s">
        <v>244</v>
      </c>
      <c r="P19" s="9">
        <v>0</v>
      </c>
      <c r="Q19" s="10" t="s">
        <v>244</v>
      </c>
      <c r="R19" s="9">
        <v>0</v>
      </c>
      <c r="S19" s="10" t="s">
        <v>159</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244</v>
      </c>
      <c r="P20" s="9">
        <v>0</v>
      </c>
      <c r="Q20" s="10" t="s">
        <v>244</v>
      </c>
      <c r="R20" s="9">
        <v>0</v>
      </c>
      <c r="S20" s="10" t="s">
        <v>159</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244</v>
      </c>
      <c r="P21" s="9">
        <v>0</v>
      </c>
      <c r="Q21" s="10" t="s">
        <v>244</v>
      </c>
      <c r="R21" s="9">
        <v>0</v>
      </c>
      <c r="S21" s="10" t="s">
        <v>159</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244</v>
      </c>
      <c r="P22" s="9">
        <v>0</v>
      </c>
      <c r="Q22" s="10" t="s">
        <v>244</v>
      </c>
      <c r="R22" s="9">
        <v>0</v>
      </c>
      <c r="S22" s="10" t="s">
        <v>159</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244</v>
      </c>
      <c r="P23" s="9">
        <v>0</v>
      </c>
      <c r="Q23" s="10" t="s">
        <v>244</v>
      </c>
      <c r="R23" s="9">
        <v>0</v>
      </c>
      <c r="S23" s="10" t="s">
        <v>159</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244</v>
      </c>
      <c r="P24" s="9">
        <v>0</v>
      </c>
      <c r="Q24" s="10" t="s">
        <v>244</v>
      </c>
      <c r="R24" s="9">
        <v>0</v>
      </c>
      <c r="S24" s="10" t="s">
        <v>159</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244</v>
      </c>
      <c r="P25" s="9">
        <v>0</v>
      </c>
      <c r="Q25" s="10" t="s">
        <v>244</v>
      </c>
      <c r="R25" s="9">
        <v>0</v>
      </c>
      <c r="S25" s="10" t="s">
        <v>159</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244</v>
      </c>
      <c r="P26" s="9">
        <v>0</v>
      </c>
      <c r="Q26" s="10" t="s">
        <v>244</v>
      </c>
      <c r="R26" s="9">
        <v>0</v>
      </c>
      <c r="S26" s="10" t="s">
        <v>159</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244</v>
      </c>
      <c r="P27" s="9">
        <v>0</v>
      </c>
      <c r="Q27" s="10" t="s">
        <v>244</v>
      </c>
      <c r="R27" s="9">
        <v>0</v>
      </c>
      <c r="S27" s="10" t="s">
        <v>159</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244</v>
      </c>
      <c r="P28" s="9">
        <v>0</v>
      </c>
      <c r="Q28" s="10" t="s">
        <v>244</v>
      </c>
      <c r="R28" s="9">
        <v>0</v>
      </c>
      <c r="S28" s="10" t="s">
        <v>159</v>
      </c>
    </row>
    <row r="29" spans="1:19" x14ac:dyDescent="0.2">
      <c r="A29" s="12" t="s">
        <v>198</v>
      </c>
      <c r="B29" s="9">
        <v>0</v>
      </c>
      <c r="C29" s="10" t="s">
        <v>244</v>
      </c>
      <c r="D29" s="9">
        <v>0</v>
      </c>
      <c r="E29" s="10" t="s">
        <v>244</v>
      </c>
      <c r="F29" s="9">
        <v>0.102212618841832</v>
      </c>
      <c r="G29" s="10" t="s">
        <v>229</v>
      </c>
      <c r="H29" s="9">
        <v>0</v>
      </c>
      <c r="I29" s="10" t="s">
        <v>159</v>
      </c>
      <c r="J29" s="9">
        <v>0</v>
      </c>
      <c r="K29" s="10" t="s">
        <v>244</v>
      </c>
      <c r="L29" s="9">
        <v>0</v>
      </c>
      <c r="M29" s="10" t="s">
        <v>244</v>
      </c>
      <c r="N29" s="9">
        <v>0</v>
      </c>
      <c r="O29" s="10" t="s">
        <v>244</v>
      </c>
      <c r="P29" s="9">
        <v>0</v>
      </c>
      <c r="Q29" s="10" t="s">
        <v>244</v>
      </c>
      <c r="R29" s="9">
        <v>0.102212618841832</v>
      </c>
      <c r="S29" s="10" t="s">
        <v>159</v>
      </c>
    </row>
    <row r="30" spans="1:19" x14ac:dyDescent="0.2">
      <c r="A30" s="12" t="s">
        <v>199</v>
      </c>
      <c r="B30" s="9">
        <v>0</v>
      </c>
      <c r="C30" s="10" t="s">
        <v>244</v>
      </c>
      <c r="D30" s="9">
        <v>0</v>
      </c>
      <c r="E30" s="10" t="s">
        <v>244</v>
      </c>
      <c r="F30" s="9">
        <v>0.27062808510638298</v>
      </c>
      <c r="G30" s="10" t="s">
        <v>159</v>
      </c>
      <c r="H30" s="9">
        <v>0</v>
      </c>
      <c r="I30" s="10" t="s">
        <v>159</v>
      </c>
      <c r="J30" s="9">
        <v>0</v>
      </c>
      <c r="K30" s="10" t="s">
        <v>244</v>
      </c>
      <c r="L30" s="9">
        <v>0</v>
      </c>
      <c r="M30" s="10" t="s">
        <v>244</v>
      </c>
      <c r="N30" s="9">
        <v>0</v>
      </c>
      <c r="O30" s="10" t="s">
        <v>244</v>
      </c>
      <c r="P30" s="9">
        <v>0</v>
      </c>
      <c r="Q30" s="10" t="s">
        <v>244</v>
      </c>
      <c r="R30" s="9">
        <v>0.27062808510638298</v>
      </c>
      <c r="S30" s="10" t="s">
        <v>159</v>
      </c>
    </row>
    <row r="31" spans="1:19" x14ac:dyDescent="0.2">
      <c r="A31" s="12" t="s">
        <v>200</v>
      </c>
      <c r="B31" s="9">
        <v>0</v>
      </c>
      <c r="C31" s="10" t="s">
        <v>244</v>
      </c>
      <c r="D31" s="9">
        <v>0</v>
      </c>
      <c r="E31" s="10" t="s">
        <v>244</v>
      </c>
      <c r="F31" s="9">
        <v>0.403402280130293</v>
      </c>
      <c r="G31" s="10" t="s">
        <v>159</v>
      </c>
      <c r="H31" s="9">
        <v>0</v>
      </c>
      <c r="I31" s="10" t="s">
        <v>159</v>
      </c>
      <c r="J31" s="9">
        <v>0</v>
      </c>
      <c r="K31" s="10" t="s">
        <v>244</v>
      </c>
      <c r="L31" s="9">
        <v>0</v>
      </c>
      <c r="M31" s="10" t="s">
        <v>244</v>
      </c>
      <c r="N31" s="9">
        <v>0</v>
      </c>
      <c r="O31" s="10" t="s">
        <v>244</v>
      </c>
      <c r="P31" s="9">
        <v>0</v>
      </c>
      <c r="Q31" s="10" t="s">
        <v>244</v>
      </c>
      <c r="R31" s="9">
        <v>0.403402280130293</v>
      </c>
      <c r="S31" s="10" t="s">
        <v>159</v>
      </c>
    </row>
    <row r="32" spans="1:19" x14ac:dyDescent="0.2">
      <c r="A32" s="15" t="s">
        <v>201</v>
      </c>
      <c r="B32" s="13">
        <v>0</v>
      </c>
      <c r="C32" s="14" t="s">
        <v>244</v>
      </c>
      <c r="D32" s="13">
        <v>0</v>
      </c>
      <c r="E32" s="14" t="s">
        <v>244</v>
      </c>
      <c r="F32" s="13">
        <v>0.64500000000000002</v>
      </c>
      <c r="G32" s="14" t="s">
        <v>159</v>
      </c>
      <c r="H32" s="13">
        <v>0</v>
      </c>
      <c r="I32" s="14" t="s">
        <v>159</v>
      </c>
      <c r="J32" s="13">
        <v>0</v>
      </c>
      <c r="K32" s="14" t="s">
        <v>244</v>
      </c>
      <c r="L32" s="13">
        <v>0</v>
      </c>
      <c r="M32" s="14" t="s">
        <v>244</v>
      </c>
      <c r="N32" s="13">
        <v>0</v>
      </c>
      <c r="O32" s="14" t="s">
        <v>244</v>
      </c>
      <c r="P32" s="13">
        <v>0</v>
      </c>
      <c r="Q32" s="14" t="s">
        <v>244</v>
      </c>
      <c r="R32" s="13">
        <v>0.64500000000000002</v>
      </c>
      <c r="S32" s="14" t="s">
        <v>159</v>
      </c>
    </row>
    <row r="34" spans="1:2" x14ac:dyDescent="0.2">
      <c r="A34" s="16" t="s">
        <v>202</v>
      </c>
      <c r="B34" s="16" t="s">
        <v>231</v>
      </c>
    </row>
    <row r="36" spans="1:2" x14ac:dyDescent="0.2">
      <c r="B36" s="16" t="s">
        <v>301</v>
      </c>
    </row>
    <row r="37" spans="1:2" x14ac:dyDescent="0.2">
      <c r="B37" s="16" t="s">
        <v>302</v>
      </c>
    </row>
    <row r="38" spans="1:2" x14ac:dyDescent="0.2">
      <c r="B38" s="16" t="s">
        <v>303</v>
      </c>
    </row>
    <row r="39" spans="1:2" x14ac:dyDescent="0.2">
      <c r="B39" s="16" t="s">
        <v>304</v>
      </c>
    </row>
    <row r="40" spans="1:2" x14ac:dyDescent="0.2">
      <c r="B40" s="16" t="s">
        <v>305</v>
      </c>
    </row>
    <row r="41" spans="1:2" x14ac:dyDescent="0.2">
      <c r="B41" s="16" t="s">
        <v>306</v>
      </c>
    </row>
    <row r="43" spans="1:2" x14ac:dyDescent="0.2">
      <c r="B43" s="16" t="s">
        <v>247</v>
      </c>
    </row>
    <row r="46" spans="1:2" x14ac:dyDescent="0.2">
      <c r="A46" s="17" t="str">
        <f>HYPERLINK("#'INTERACTIVE_GAMING 11'!A2", "&lt;&lt;&lt; Previous table")</f>
        <v>&lt;&lt;&lt; Previous table</v>
      </c>
    </row>
    <row r="47" spans="1:2" x14ac:dyDescent="0.2">
      <c r="A47" s="17" t="str">
        <f>HYPERLINK("#'INTERACTIVE_GAMING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HYPERLINK("#'INDEX'!B48", "Link to index")</f>
        <v>Link to index</v>
      </c>
    </row>
    <row r="2" spans="1:19" ht="15.75" customHeight="1" x14ac:dyDescent="0.2">
      <c r="A2" s="25" t="s">
        <v>308</v>
      </c>
      <c r="B2" s="24"/>
      <c r="C2" s="24"/>
      <c r="D2" s="24"/>
      <c r="E2" s="24"/>
      <c r="F2" s="24"/>
      <c r="G2" s="24"/>
      <c r="H2" s="24"/>
      <c r="I2" s="24"/>
      <c r="J2" s="24"/>
      <c r="K2" s="24"/>
      <c r="L2" s="24"/>
      <c r="M2" s="24"/>
      <c r="N2" s="24"/>
      <c r="O2" s="24"/>
      <c r="P2" s="24"/>
      <c r="Q2" s="24"/>
      <c r="R2" s="24"/>
      <c r="S2" s="24"/>
    </row>
    <row r="3" spans="1:19" ht="15.75" customHeight="1" x14ac:dyDescent="0.2">
      <c r="A3" s="25" t="s">
        <v>66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8.1896728225707399E-2</v>
      </c>
      <c r="G8" s="10" t="s">
        <v>159</v>
      </c>
      <c r="H8" s="18">
        <v>0</v>
      </c>
      <c r="I8" s="10" t="s">
        <v>159</v>
      </c>
      <c r="J8" s="18">
        <v>0</v>
      </c>
      <c r="K8" s="10" t="s">
        <v>244</v>
      </c>
      <c r="L8" s="18">
        <v>0</v>
      </c>
      <c r="M8" s="10" t="s">
        <v>159</v>
      </c>
      <c r="N8" s="18">
        <v>0</v>
      </c>
      <c r="O8" s="10" t="s">
        <v>244</v>
      </c>
      <c r="P8" s="18">
        <v>0</v>
      </c>
      <c r="Q8" s="10" t="s">
        <v>244</v>
      </c>
      <c r="R8" s="18">
        <v>7.8534822929498095E-4</v>
      </c>
      <c r="S8" s="10" t="s">
        <v>159</v>
      </c>
    </row>
    <row r="9" spans="1:19" x14ac:dyDescent="0.2">
      <c r="A9" s="12" t="s">
        <v>172</v>
      </c>
      <c r="B9" s="18">
        <v>0</v>
      </c>
      <c r="C9" s="10" t="s">
        <v>244</v>
      </c>
      <c r="D9" s="18">
        <v>0</v>
      </c>
      <c r="E9" s="10" t="s">
        <v>244</v>
      </c>
      <c r="F9" s="18">
        <v>3.1442984967918699</v>
      </c>
      <c r="G9" s="10" t="s">
        <v>159</v>
      </c>
      <c r="H9" s="18">
        <v>0</v>
      </c>
      <c r="I9" s="10" t="s">
        <v>159</v>
      </c>
      <c r="J9" s="18">
        <v>0</v>
      </c>
      <c r="K9" s="10" t="s">
        <v>244</v>
      </c>
      <c r="L9" s="18">
        <v>0</v>
      </c>
      <c r="M9" s="10" t="s">
        <v>159</v>
      </c>
      <c r="N9" s="18">
        <v>0</v>
      </c>
      <c r="O9" s="10" t="s">
        <v>244</v>
      </c>
      <c r="P9" s="18">
        <v>0</v>
      </c>
      <c r="Q9" s="10" t="s">
        <v>244</v>
      </c>
      <c r="R9" s="18">
        <v>3.0363368505057099E-2</v>
      </c>
      <c r="S9" s="10" t="s">
        <v>159</v>
      </c>
    </row>
    <row r="10" spans="1:19" x14ac:dyDescent="0.2">
      <c r="A10" s="12" t="s">
        <v>173</v>
      </c>
      <c r="B10" s="18">
        <v>0</v>
      </c>
      <c r="C10" s="10" t="s">
        <v>244</v>
      </c>
      <c r="D10" s="18">
        <v>0</v>
      </c>
      <c r="E10" s="10" t="s">
        <v>244</v>
      </c>
      <c r="F10" s="18">
        <v>8.4477145274873404</v>
      </c>
      <c r="G10" s="10" t="s">
        <v>159</v>
      </c>
      <c r="H10" s="18">
        <v>8.6289443683973802E-2</v>
      </c>
      <c r="I10" s="10" t="s">
        <v>159</v>
      </c>
      <c r="J10" s="18">
        <v>0</v>
      </c>
      <c r="K10" s="10" t="s">
        <v>244</v>
      </c>
      <c r="L10" s="18">
        <v>0</v>
      </c>
      <c r="M10" s="10" t="s">
        <v>159</v>
      </c>
      <c r="N10" s="18">
        <v>0</v>
      </c>
      <c r="O10" s="10" t="s">
        <v>244</v>
      </c>
      <c r="P10" s="18">
        <v>0</v>
      </c>
      <c r="Q10" s="10" t="s">
        <v>244</v>
      </c>
      <c r="R10" s="18">
        <v>9.7560894316067598E-2</v>
      </c>
      <c r="S10" s="10" t="s">
        <v>159</v>
      </c>
    </row>
    <row r="11" spans="1:19" x14ac:dyDescent="0.2">
      <c r="A11" s="12" t="s">
        <v>174</v>
      </c>
      <c r="B11" s="18">
        <v>0</v>
      </c>
      <c r="C11" s="10" t="s">
        <v>244</v>
      </c>
      <c r="D11" s="18">
        <v>0</v>
      </c>
      <c r="E11" s="10" t="s">
        <v>244</v>
      </c>
      <c r="F11" s="18">
        <v>5.9799957437752704</v>
      </c>
      <c r="G11" s="10" t="s">
        <v>159</v>
      </c>
      <c r="H11" s="18">
        <v>0</v>
      </c>
      <c r="I11" s="10" t="s">
        <v>298</v>
      </c>
      <c r="J11" s="18">
        <v>0</v>
      </c>
      <c r="K11" s="10" t="s">
        <v>244</v>
      </c>
      <c r="L11" s="18">
        <v>1.41120553644156E-2</v>
      </c>
      <c r="M11" s="10" t="s">
        <v>159</v>
      </c>
      <c r="N11" s="18">
        <v>0</v>
      </c>
      <c r="O11" s="10" t="s">
        <v>244</v>
      </c>
      <c r="P11" s="18">
        <v>0</v>
      </c>
      <c r="Q11" s="10" t="s">
        <v>244</v>
      </c>
      <c r="R11" s="18">
        <v>5.8018484702909899E-2</v>
      </c>
      <c r="S11" s="10" t="s">
        <v>159</v>
      </c>
    </row>
    <row r="12" spans="1:19" x14ac:dyDescent="0.2">
      <c r="A12" s="12" t="s">
        <v>175</v>
      </c>
      <c r="B12" s="18">
        <v>0</v>
      </c>
      <c r="C12" s="10" t="s">
        <v>244</v>
      </c>
      <c r="D12" s="18">
        <v>0</v>
      </c>
      <c r="E12" s="10" t="s">
        <v>244</v>
      </c>
      <c r="F12" s="18">
        <v>5.2323073768463297</v>
      </c>
      <c r="G12" s="10" t="s">
        <v>159</v>
      </c>
      <c r="H12" s="18">
        <v>0</v>
      </c>
      <c r="I12" s="10" t="s">
        <v>159</v>
      </c>
      <c r="J12" s="18">
        <v>0</v>
      </c>
      <c r="K12" s="10" t="s">
        <v>244</v>
      </c>
      <c r="L12" s="18">
        <v>2.79406875085568E-3</v>
      </c>
      <c r="M12" s="10" t="s">
        <v>159</v>
      </c>
      <c r="N12" s="18">
        <v>0</v>
      </c>
      <c r="O12" s="10" t="s">
        <v>244</v>
      </c>
      <c r="P12" s="18">
        <v>0</v>
      </c>
      <c r="Q12" s="10" t="s">
        <v>244</v>
      </c>
      <c r="R12" s="18">
        <v>4.9964495539640497E-2</v>
      </c>
      <c r="S12" s="10" t="s">
        <v>159</v>
      </c>
    </row>
    <row r="13" spans="1:19" x14ac:dyDescent="0.2">
      <c r="A13" s="12" t="s">
        <v>179</v>
      </c>
      <c r="B13" s="18">
        <v>0</v>
      </c>
      <c r="C13" s="10" t="s">
        <v>244</v>
      </c>
      <c r="D13" s="18">
        <v>0</v>
      </c>
      <c r="E13" s="10" t="s">
        <v>244</v>
      </c>
      <c r="F13" s="18">
        <v>4.1627047015319603</v>
      </c>
      <c r="G13" s="10" t="s">
        <v>159</v>
      </c>
      <c r="H13" s="18">
        <v>0</v>
      </c>
      <c r="I13" s="10" t="s">
        <v>159</v>
      </c>
      <c r="J13" s="18">
        <v>0</v>
      </c>
      <c r="K13" s="10" t="s">
        <v>244</v>
      </c>
      <c r="L13" s="18">
        <v>0</v>
      </c>
      <c r="M13" s="10" t="s">
        <v>159</v>
      </c>
      <c r="N13" s="18">
        <v>0</v>
      </c>
      <c r="O13" s="10" t="s">
        <v>244</v>
      </c>
      <c r="P13" s="18">
        <v>0</v>
      </c>
      <c r="Q13" s="10" t="s">
        <v>244</v>
      </c>
      <c r="R13" s="18">
        <v>3.9287551171038201E-2</v>
      </c>
      <c r="S13" s="10" t="s">
        <v>159</v>
      </c>
    </row>
    <row r="14" spans="1:19" x14ac:dyDescent="0.2">
      <c r="A14" s="12" t="s">
        <v>180</v>
      </c>
      <c r="B14" s="18">
        <v>0</v>
      </c>
      <c r="C14" s="10" t="s">
        <v>244</v>
      </c>
      <c r="D14" s="18">
        <v>0</v>
      </c>
      <c r="E14" s="10" t="s">
        <v>244</v>
      </c>
      <c r="F14" s="18">
        <v>3.9027777777777799</v>
      </c>
      <c r="G14" s="10" t="s">
        <v>159</v>
      </c>
      <c r="H14" s="18">
        <v>0</v>
      </c>
      <c r="I14" s="10" t="s">
        <v>159</v>
      </c>
      <c r="J14" s="18">
        <v>0</v>
      </c>
      <c r="K14" s="10" t="s">
        <v>244</v>
      </c>
      <c r="L14" s="18">
        <v>0</v>
      </c>
      <c r="M14" s="10" t="s">
        <v>159</v>
      </c>
      <c r="N14" s="18">
        <v>0</v>
      </c>
      <c r="O14" s="10" t="s">
        <v>244</v>
      </c>
      <c r="P14" s="18">
        <v>0</v>
      </c>
      <c r="Q14" s="10" t="s">
        <v>244</v>
      </c>
      <c r="R14" s="18">
        <v>3.6834994398229702E-2</v>
      </c>
      <c r="S14" s="10" t="s">
        <v>159</v>
      </c>
    </row>
    <row r="15" spans="1:19" x14ac:dyDescent="0.2">
      <c r="A15" s="12" t="s">
        <v>181</v>
      </c>
      <c r="B15" s="18">
        <v>0</v>
      </c>
      <c r="C15" s="10" t="s">
        <v>244</v>
      </c>
      <c r="D15" s="18">
        <v>0</v>
      </c>
      <c r="E15" s="10" t="s">
        <v>244</v>
      </c>
      <c r="F15" s="18">
        <v>4.03530028384532</v>
      </c>
      <c r="G15" s="10" t="s">
        <v>159</v>
      </c>
      <c r="H15" s="18">
        <v>0</v>
      </c>
      <c r="I15" s="10" t="s">
        <v>159</v>
      </c>
      <c r="J15" s="18">
        <v>0</v>
      </c>
      <c r="K15" s="10" t="s">
        <v>244</v>
      </c>
      <c r="L15" s="18">
        <v>2.6172924783871001</v>
      </c>
      <c r="M15" s="10" t="s">
        <v>215</v>
      </c>
      <c r="N15" s="18">
        <v>0</v>
      </c>
      <c r="O15" s="10" t="s">
        <v>244</v>
      </c>
      <c r="P15" s="18">
        <v>0</v>
      </c>
      <c r="Q15" s="10" t="s">
        <v>244</v>
      </c>
      <c r="R15" s="18">
        <v>0.100895797778437</v>
      </c>
      <c r="S15" s="10" t="s">
        <v>159</v>
      </c>
    </row>
    <row r="16" spans="1:19" x14ac:dyDescent="0.2">
      <c r="A16" s="12" t="s">
        <v>182</v>
      </c>
      <c r="B16" s="18">
        <v>0</v>
      </c>
      <c r="C16" s="10" t="s">
        <v>244</v>
      </c>
      <c r="D16" s="18">
        <v>0</v>
      </c>
      <c r="E16" s="10" t="s">
        <v>244</v>
      </c>
      <c r="F16" s="18">
        <v>1.81493029471011</v>
      </c>
      <c r="G16" s="10" t="s">
        <v>159</v>
      </c>
      <c r="H16" s="18">
        <v>0</v>
      </c>
      <c r="I16" s="10" t="s">
        <v>159</v>
      </c>
      <c r="J16" s="18">
        <v>0</v>
      </c>
      <c r="K16" s="10" t="s">
        <v>244</v>
      </c>
      <c r="L16" s="18">
        <v>13.3577075415725</v>
      </c>
      <c r="M16" s="10" t="s">
        <v>215</v>
      </c>
      <c r="N16" s="18">
        <v>0</v>
      </c>
      <c r="O16" s="10" t="s">
        <v>244</v>
      </c>
      <c r="P16" s="18">
        <v>0</v>
      </c>
      <c r="Q16" s="10" t="s">
        <v>244</v>
      </c>
      <c r="R16" s="18">
        <v>0.33425090099039301</v>
      </c>
      <c r="S16" s="10" t="s">
        <v>159</v>
      </c>
    </row>
    <row r="17" spans="1:19" x14ac:dyDescent="0.2">
      <c r="A17" s="12" t="s">
        <v>183</v>
      </c>
      <c r="B17" s="18">
        <v>0</v>
      </c>
      <c r="C17" s="10" t="s">
        <v>244</v>
      </c>
      <c r="D17" s="18">
        <v>0</v>
      </c>
      <c r="E17" s="10" t="s">
        <v>244</v>
      </c>
      <c r="F17" s="18">
        <v>0.97153181415572898</v>
      </c>
      <c r="G17" s="10" t="s">
        <v>159</v>
      </c>
      <c r="H17" s="18">
        <v>0</v>
      </c>
      <c r="I17" s="10" t="s">
        <v>159</v>
      </c>
      <c r="J17" s="18">
        <v>0</v>
      </c>
      <c r="K17" s="10" t="s">
        <v>244</v>
      </c>
      <c r="L17" s="18">
        <v>0</v>
      </c>
      <c r="M17" s="10" t="s">
        <v>299</v>
      </c>
      <c r="N17" s="18">
        <v>0</v>
      </c>
      <c r="O17" s="10" t="s">
        <v>244</v>
      </c>
      <c r="P17" s="18">
        <v>0</v>
      </c>
      <c r="Q17" s="10" t="s">
        <v>244</v>
      </c>
      <c r="R17" s="18">
        <v>9.3613425552138592E-3</v>
      </c>
      <c r="S17" s="10" t="s">
        <v>159</v>
      </c>
    </row>
    <row r="18" spans="1:19" x14ac:dyDescent="0.2">
      <c r="A18" s="12" t="s">
        <v>185</v>
      </c>
      <c r="B18" s="18">
        <v>0</v>
      </c>
      <c r="C18" s="10" t="s">
        <v>244</v>
      </c>
      <c r="D18" s="18">
        <v>0</v>
      </c>
      <c r="E18" s="10" t="s">
        <v>244</v>
      </c>
      <c r="F18" s="18">
        <v>0.19480113901306301</v>
      </c>
      <c r="G18" s="10" t="s">
        <v>159</v>
      </c>
      <c r="H18" s="18">
        <v>0</v>
      </c>
      <c r="I18" s="10" t="s">
        <v>159</v>
      </c>
      <c r="J18" s="18">
        <v>0</v>
      </c>
      <c r="K18" s="10" t="s">
        <v>244</v>
      </c>
      <c r="L18" s="18">
        <v>0</v>
      </c>
      <c r="M18" s="10" t="s">
        <v>244</v>
      </c>
      <c r="N18" s="18">
        <v>0</v>
      </c>
      <c r="O18" s="10" t="s">
        <v>244</v>
      </c>
      <c r="P18" s="18">
        <v>0</v>
      </c>
      <c r="Q18" s="10" t="s">
        <v>244</v>
      </c>
      <c r="R18" s="18">
        <v>1.90064325640529E-3</v>
      </c>
      <c r="S18" s="10" t="s">
        <v>159</v>
      </c>
    </row>
    <row r="19" spans="1:19" x14ac:dyDescent="0.2">
      <c r="A19" s="12" t="s">
        <v>186</v>
      </c>
      <c r="B19" s="18">
        <v>0</v>
      </c>
      <c r="C19" s="10" t="s">
        <v>244</v>
      </c>
      <c r="D19" s="18">
        <v>0</v>
      </c>
      <c r="E19" s="10" t="s">
        <v>244</v>
      </c>
      <c r="F19" s="18">
        <v>0</v>
      </c>
      <c r="G19" s="10" t="s">
        <v>300</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244</v>
      </c>
      <c r="P25" s="18">
        <v>0</v>
      </c>
      <c r="Q25" s="10" t="s">
        <v>244</v>
      </c>
      <c r="R25" s="18">
        <v>0</v>
      </c>
      <c r="S25" s="10" t="s">
        <v>159</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244</v>
      </c>
      <c r="P26" s="18">
        <v>0</v>
      </c>
      <c r="Q26" s="10" t="s">
        <v>244</v>
      </c>
      <c r="R26" s="18">
        <v>0</v>
      </c>
      <c r="S26" s="10" t="s">
        <v>159</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244</v>
      </c>
      <c r="P27" s="18">
        <v>0</v>
      </c>
      <c r="Q27" s="10" t="s">
        <v>244</v>
      </c>
      <c r="R27" s="18">
        <v>0</v>
      </c>
      <c r="S27" s="10" t="s">
        <v>159</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244</v>
      </c>
      <c r="P28" s="18">
        <v>0</v>
      </c>
      <c r="Q28" s="10" t="s">
        <v>244</v>
      </c>
      <c r="R28" s="18">
        <v>0</v>
      </c>
      <c r="S28" s="10" t="s">
        <v>159</v>
      </c>
    </row>
    <row r="29" spans="1:19" x14ac:dyDescent="0.2">
      <c r="A29" s="12" t="s">
        <v>198</v>
      </c>
      <c r="B29" s="18">
        <v>0</v>
      </c>
      <c r="C29" s="10" t="s">
        <v>244</v>
      </c>
      <c r="D29" s="18">
        <v>0</v>
      </c>
      <c r="E29" s="10" t="s">
        <v>244</v>
      </c>
      <c r="F29" s="18">
        <v>0.48720412499492499</v>
      </c>
      <c r="G29" s="10" t="s">
        <v>229</v>
      </c>
      <c r="H29" s="18">
        <v>0</v>
      </c>
      <c r="I29" s="10" t="s">
        <v>159</v>
      </c>
      <c r="J29" s="18">
        <v>0</v>
      </c>
      <c r="K29" s="10" t="s">
        <v>244</v>
      </c>
      <c r="L29" s="18">
        <v>0</v>
      </c>
      <c r="M29" s="10" t="s">
        <v>244</v>
      </c>
      <c r="N29" s="18">
        <v>0</v>
      </c>
      <c r="O29" s="10" t="s">
        <v>244</v>
      </c>
      <c r="P29" s="18">
        <v>0</v>
      </c>
      <c r="Q29" s="10" t="s">
        <v>244</v>
      </c>
      <c r="R29" s="18">
        <v>4.5282775081412104E-3</v>
      </c>
      <c r="S29" s="10" t="s">
        <v>159</v>
      </c>
    </row>
    <row r="30" spans="1:19" x14ac:dyDescent="0.2">
      <c r="A30" s="12" t="s">
        <v>199</v>
      </c>
      <c r="B30" s="18">
        <v>0</v>
      </c>
      <c r="C30" s="10" t="s">
        <v>244</v>
      </c>
      <c r="D30" s="18">
        <v>0</v>
      </c>
      <c r="E30" s="10" t="s">
        <v>244</v>
      </c>
      <c r="F30" s="18">
        <v>1.30324032936437</v>
      </c>
      <c r="G30" s="10" t="s">
        <v>159</v>
      </c>
      <c r="H30" s="18">
        <v>0</v>
      </c>
      <c r="I30" s="10" t="s">
        <v>159</v>
      </c>
      <c r="J30" s="18">
        <v>0</v>
      </c>
      <c r="K30" s="10" t="s">
        <v>244</v>
      </c>
      <c r="L30" s="18">
        <v>0</v>
      </c>
      <c r="M30" s="10" t="s">
        <v>244</v>
      </c>
      <c r="N30" s="18">
        <v>0</v>
      </c>
      <c r="O30" s="10" t="s">
        <v>244</v>
      </c>
      <c r="P30" s="18">
        <v>0</v>
      </c>
      <c r="Q30" s="10" t="s">
        <v>244</v>
      </c>
      <c r="R30" s="18">
        <v>1.2084084656303401E-2</v>
      </c>
      <c r="S30" s="10" t="s">
        <v>159</v>
      </c>
    </row>
    <row r="31" spans="1:19" x14ac:dyDescent="0.2">
      <c r="A31" s="12" t="s">
        <v>200</v>
      </c>
      <c r="B31" s="18">
        <v>0</v>
      </c>
      <c r="C31" s="10" t="s">
        <v>244</v>
      </c>
      <c r="D31" s="18">
        <v>0</v>
      </c>
      <c r="E31" s="10" t="s">
        <v>244</v>
      </c>
      <c r="F31" s="18">
        <v>2.0129480077421098</v>
      </c>
      <c r="G31" s="10" t="s">
        <v>159</v>
      </c>
      <c r="H31" s="18">
        <v>0</v>
      </c>
      <c r="I31" s="10" t="s">
        <v>159</v>
      </c>
      <c r="J31" s="18">
        <v>0</v>
      </c>
      <c r="K31" s="10" t="s">
        <v>244</v>
      </c>
      <c r="L31" s="18">
        <v>0</v>
      </c>
      <c r="M31" s="10" t="s">
        <v>244</v>
      </c>
      <c r="N31" s="18">
        <v>0</v>
      </c>
      <c r="O31" s="10" t="s">
        <v>244</v>
      </c>
      <c r="P31" s="18">
        <v>0</v>
      </c>
      <c r="Q31" s="10" t="s">
        <v>244</v>
      </c>
      <c r="R31" s="18">
        <v>1.8683457064981999E-2</v>
      </c>
      <c r="S31" s="10" t="s">
        <v>159</v>
      </c>
    </row>
    <row r="32" spans="1:19" x14ac:dyDescent="0.2">
      <c r="A32" s="15" t="s">
        <v>201</v>
      </c>
      <c r="B32" s="19">
        <v>0</v>
      </c>
      <c r="C32" s="14" t="s">
        <v>244</v>
      </c>
      <c r="D32" s="19">
        <v>0</v>
      </c>
      <c r="E32" s="14" t="s">
        <v>244</v>
      </c>
      <c r="F32" s="19">
        <v>3.3994155113485101</v>
      </c>
      <c r="G32" s="14" t="s">
        <v>159</v>
      </c>
      <c r="H32" s="19">
        <v>0</v>
      </c>
      <c r="I32" s="14" t="s">
        <v>159</v>
      </c>
      <c r="J32" s="19">
        <v>0</v>
      </c>
      <c r="K32" s="14" t="s">
        <v>244</v>
      </c>
      <c r="L32" s="19">
        <v>0</v>
      </c>
      <c r="M32" s="14" t="s">
        <v>244</v>
      </c>
      <c r="N32" s="19">
        <v>0</v>
      </c>
      <c r="O32" s="14" t="s">
        <v>244</v>
      </c>
      <c r="P32" s="19">
        <v>0</v>
      </c>
      <c r="Q32" s="14" t="s">
        <v>244</v>
      </c>
      <c r="R32" s="19">
        <v>3.1309754757972298E-2</v>
      </c>
      <c r="S32" s="14" t="s">
        <v>159</v>
      </c>
    </row>
    <row r="34" spans="1:2" x14ac:dyDescent="0.2">
      <c r="A34" s="16" t="s">
        <v>202</v>
      </c>
      <c r="B34" s="16" t="s">
        <v>231</v>
      </c>
    </row>
    <row r="36" spans="1:2" x14ac:dyDescent="0.2">
      <c r="B36" s="16" t="s">
        <v>301</v>
      </c>
    </row>
    <row r="37" spans="1:2" x14ac:dyDescent="0.2">
      <c r="B37" s="16" t="s">
        <v>302</v>
      </c>
    </row>
    <row r="38" spans="1:2" x14ac:dyDescent="0.2">
      <c r="B38" s="16" t="s">
        <v>303</v>
      </c>
    </row>
    <row r="39" spans="1:2" x14ac:dyDescent="0.2">
      <c r="B39" s="16" t="s">
        <v>304</v>
      </c>
    </row>
    <row r="40" spans="1:2" x14ac:dyDescent="0.2">
      <c r="B40" s="16" t="s">
        <v>305</v>
      </c>
    </row>
    <row r="41" spans="1:2" x14ac:dyDescent="0.2">
      <c r="B41" s="16" t="s">
        <v>306</v>
      </c>
    </row>
    <row r="43" spans="1:2" x14ac:dyDescent="0.2">
      <c r="B43" s="16" t="s">
        <v>247</v>
      </c>
    </row>
    <row r="46" spans="1:2" x14ac:dyDescent="0.2">
      <c r="A46" s="17" t="str">
        <f>HYPERLINK("#'INTERACTIVE_GAMING 12'!A2", "&lt;&lt;&lt; Previous table")</f>
        <v>&lt;&lt;&lt; Previous table</v>
      </c>
    </row>
    <row r="47" spans="1:2" x14ac:dyDescent="0.2">
      <c r="A47" s="17" t="str">
        <f>HYPERLINK("#'INTERACTIVE_GAMING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HYPERLINK("#'INDEX'!B49", "Link to index")</f>
        <v>Link to index</v>
      </c>
    </row>
    <row r="2" spans="1:19" ht="15.75" customHeight="1" x14ac:dyDescent="0.2">
      <c r="A2" s="25" t="s">
        <v>309</v>
      </c>
      <c r="B2" s="24"/>
      <c r="C2" s="24"/>
      <c r="D2" s="24"/>
      <c r="E2" s="24"/>
      <c r="F2" s="24"/>
      <c r="G2" s="24"/>
      <c r="H2" s="24"/>
      <c r="I2" s="24"/>
      <c r="J2" s="24"/>
      <c r="K2" s="24"/>
      <c r="L2" s="24"/>
      <c r="M2" s="24"/>
      <c r="N2" s="24"/>
      <c r="O2" s="24"/>
      <c r="P2" s="24"/>
      <c r="Q2" s="24"/>
      <c r="R2" s="24"/>
      <c r="S2" s="24"/>
    </row>
    <row r="3" spans="1:19" ht="15.75" customHeight="1" x14ac:dyDescent="0.2">
      <c r="A3" s="25" t="s">
        <v>67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c r="R7" s="18">
        <v>0</v>
      </c>
      <c r="S7" s="10" t="s">
        <v>159</v>
      </c>
    </row>
    <row r="8" spans="1:19" x14ac:dyDescent="0.2">
      <c r="A8" s="12" t="s">
        <v>171</v>
      </c>
      <c r="B8" s="18">
        <v>0</v>
      </c>
      <c r="C8" s="10" t="s">
        <v>244</v>
      </c>
      <c r="D8" s="18">
        <v>0</v>
      </c>
      <c r="E8" s="10" t="s">
        <v>244</v>
      </c>
      <c r="F8" s="18">
        <v>0.158720207800265</v>
      </c>
      <c r="G8" s="10" t="s">
        <v>159</v>
      </c>
      <c r="H8" s="18">
        <v>0</v>
      </c>
      <c r="I8" s="10" t="s">
        <v>159</v>
      </c>
      <c r="J8" s="18">
        <v>0</v>
      </c>
      <c r="K8" s="10" t="s">
        <v>244</v>
      </c>
      <c r="L8" s="18">
        <v>0</v>
      </c>
      <c r="M8" s="10" t="s">
        <v>159</v>
      </c>
      <c r="N8" s="18">
        <v>0</v>
      </c>
      <c r="O8" s="10" t="s">
        <v>244</v>
      </c>
      <c r="P8" s="18">
        <v>0</v>
      </c>
      <c r="Q8" s="10" t="s">
        <v>244</v>
      </c>
      <c r="R8" s="18">
        <v>1.5220465682796501E-3</v>
      </c>
      <c r="S8" s="10" t="s">
        <v>159</v>
      </c>
    </row>
    <row r="9" spans="1:19" x14ac:dyDescent="0.2">
      <c r="A9" s="12" t="s">
        <v>172</v>
      </c>
      <c r="B9" s="18">
        <v>0</v>
      </c>
      <c r="C9" s="10" t="s">
        <v>244</v>
      </c>
      <c r="D9" s="18">
        <v>0</v>
      </c>
      <c r="E9" s="10" t="s">
        <v>244</v>
      </c>
      <c r="F9" s="18">
        <v>5.9533259723119798</v>
      </c>
      <c r="G9" s="10" t="s">
        <v>159</v>
      </c>
      <c r="H9" s="18">
        <v>0</v>
      </c>
      <c r="I9" s="10" t="s">
        <v>159</v>
      </c>
      <c r="J9" s="18">
        <v>0</v>
      </c>
      <c r="K9" s="10" t="s">
        <v>244</v>
      </c>
      <c r="L9" s="18">
        <v>0</v>
      </c>
      <c r="M9" s="10" t="s">
        <v>159</v>
      </c>
      <c r="N9" s="18">
        <v>0</v>
      </c>
      <c r="O9" s="10" t="s">
        <v>244</v>
      </c>
      <c r="P9" s="18">
        <v>0</v>
      </c>
      <c r="Q9" s="10" t="s">
        <v>244</v>
      </c>
      <c r="R9" s="18">
        <v>5.7489144402946703E-2</v>
      </c>
      <c r="S9" s="10" t="s">
        <v>159</v>
      </c>
    </row>
    <row r="10" spans="1:19" x14ac:dyDescent="0.2">
      <c r="A10" s="12" t="s">
        <v>173</v>
      </c>
      <c r="B10" s="18">
        <v>0</v>
      </c>
      <c r="C10" s="10" t="s">
        <v>244</v>
      </c>
      <c r="D10" s="18">
        <v>0</v>
      </c>
      <c r="E10" s="10" t="s">
        <v>244</v>
      </c>
      <c r="F10" s="18">
        <v>15.0819251210847</v>
      </c>
      <c r="G10" s="10" t="s">
        <v>159</v>
      </c>
      <c r="H10" s="18">
        <v>0.154054794837964</v>
      </c>
      <c r="I10" s="10" t="s">
        <v>159</v>
      </c>
      <c r="J10" s="18">
        <v>0</v>
      </c>
      <c r="K10" s="10" t="s">
        <v>244</v>
      </c>
      <c r="L10" s="18">
        <v>0</v>
      </c>
      <c r="M10" s="10" t="s">
        <v>159</v>
      </c>
      <c r="N10" s="18">
        <v>0</v>
      </c>
      <c r="O10" s="10" t="s">
        <v>244</v>
      </c>
      <c r="P10" s="18">
        <v>0</v>
      </c>
      <c r="Q10" s="10" t="s">
        <v>244</v>
      </c>
      <c r="R10" s="18">
        <v>0.17417800968928401</v>
      </c>
      <c r="S10" s="10" t="s">
        <v>159</v>
      </c>
    </row>
    <row r="11" spans="1:19" x14ac:dyDescent="0.2">
      <c r="A11" s="12" t="s">
        <v>174</v>
      </c>
      <c r="B11" s="18">
        <v>0</v>
      </c>
      <c r="C11" s="10" t="s">
        <v>244</v>
      </c>
      <c r="D11" s="18">
        <v>0</v>
      </c>
      <c r="E11" s="10" t="s">
        <v>244</v>
      </c>
      <c r="F11" s="18">
        <v>10.380071872286299</v>
      </c>
      <c r="G11" s="10" t="s">
        <v>159</v>
      </c>
      <c r="H11" s="18">
        <v>0</v>
      </c>
      <c r="I11" s="10" t="s">
        <v>298</v>
      </c>
      <c r="J11" s="18">
        <v>0</v>
      </c>
      <c r="K11" s="10" t="s">
        <v>244</v>
      </c>
      <c r="L11" s="18">
        <v>2.4495694516304001E-2</v>
      </c>
      <c r="M11" s="10" t="s">
        <v>159</v>
      </c>
      <c r="N11" s="18">
        <v>0</v>
      </c>
      <c r="O11" s="10" t="s">
        <v>244</v>
      </c>
      <c r="P11" s="18">
        <v>0</v>
      </c>
      <c r="Q11" s="10" t="s">
        <v>244</v>
      </c>
      <c r="R11" s="18">
        <v>0.100708439761722</v>
      </c>
      <c r="S11" s="10" t="s">
        <v>159</v>
      </c>
    </row>
    <row r="12" spans="1:19" x14ac:dyDescent="0.2">
      <c r="A12" s="12" t="s">
        <v>175</v>
      </c>
      <c r="B12" s="18">
        <v>0</v>
      </c>
      <c r="C12" s="10" t="s">
        <v>244</v>
      </c>
      <c r="D12" s="18">
        <v>0</v>
      </c>
      <c r="E12" s="10" t="s">
        <v>244</v>
      </c>
      <c r="F12" s="18">
        <v>8.8144255040719006</v>
      </c>
      <c r="G12" s="10" t="s">
        <v>159</v>
      </c>
      <c r="H12" s="18">
        <v>0</v>
      </c>
      <c r="I12" s="10" t="s">
        <v>159</v>
      </c>
      <c r="J12" s="18">
        <v>0</v>
      </c>
      <c r="K12" s="10" t="s">
        <v>244</v>
      </c>
      <c r="L12" s="18">
        <v>4.7069312033645701E-3</v>
      </c>
      <c r="M12" s="10" t="s">
        <v>159</v>
      </c>
      <c r="N12" s="18">
        <v>0</v>
      </c>
      <c r="O12" s="10" t="s">
        <v>244</v>
      </c>
      <c r="P12" s="18">
        <v>0</v>
      </c>
      <c r="Q12" s="10" t="s">
        <v>244</v>
      </c>
      <c r="R12" s="18">
        <v>8.4170957870625104E-2</v>
      </c>
      <c r="S12" s="10" t="s">
        <v>159</v>
      </c>
    </row>
    <row r="13" spans="1:19" x14ac:dyDescent="0.2">
      <c r="A13" s="12" t="s">
        <v>179</v>
      </c>
      <c r="B13" s="18">
        <v>0</v>
      </c>
      <c r="C13" s="10" t="s">
        <v>244</v>
      </c>
      <c r="D13" s="18">
        <v>0</v>
      </c>
      <c r="E13" s="10" t="s">
        <v>244</v>
      </c>
      <c r="F13" s="18">
        <v>6.8457997219186399</v>
      </c>
      <c r="G13" s="10" t="s">
        <v>159</v>
      </c>
      <c r="H13" s="18">
        <v>0</v>
      </c>
      <c r="I13" s="10" t="s">
        <v>159</v>
      </c>
      <c r="J13" s="18">
        <v>0</v>
      </c>
      <c r="K13" s="10" t="s">
        <v>244</v>
      </c>
      <c r="L13" s="18">
        <v>0</v>
      </c>
      <c r="M13" s="10" t="s">
        <v>159</v>
      </c>
      <c r="N13" s="18">
        <v>0</v>
      </c>
      <c r="O13" s="10" t="s">
        <v>244</v>
      </c>
      <c r="P13" s="18">
        <v>0</v>
      </c>
      <c r="Q13" s="10" t="s">
        <v>244</v>
      </c>
      <c r="R13" s="18">
        <v>6.4610566005937703E-2</v>
      </c>
      <c r="S13" s="10" t="s">
        <v>159</v>
      </c>
    </row>
    <row r="14" spans="1:19" x14ac:dyDescent="0.2">
      <c r="A14" s="12" t="s">
        <v>180</v>
      </c>
      <c r="B14" s="18">
        <v>0</v>
      </c>
      <c r="C14" s="10" t="s">
        <v>244</v>
      </c>
      <c r="D14" s="18">
        <v>0</v>
      </c>
      <c r="E14" s="10" t="s">
        <v>244</v>
      </c>
      <c r="F14" s="18">
        <v>6.2692542787286101</v>
      </c>
      <c r="G14" s="10" t="s">
        <v>159</v>
      </c>
      <c r="H14" s="18">
        <v>0</v>
      </c>
      <c r="I14" s="10" t="s">
        <v>159</v>
      </c>
      <c r="J14" s="18">
        <v>0</v>
      </c>
      <c r="K14" s="10" t="s">
        <v>244</v>
      </c>
      <c r="L14" s="18">
        <v>0</v>
      </c>
      <c r="M14" s="10" t="s">
        <v>159</v>
      </c>
      <c r="N14" s="18">
        <v>0</v>
      </c>
      <c r="O14" s="10" t="s">
        <v>244</v>
      </c>
      <c r="P14" s="18">
        <v>0</v>
      </c>
      <c r="Q14" s="10" t="s">
        <v>244</v>
      </c>
      <c r="R14" s="18">
        <v>5.9170149925762701E-2</v>
      </c>
      <c r="S14" s="10" t="s">
        <v>159</v>
      </c>
    </row>
    <row r="15" spans="1:19" x14ac:dyDescent="0.2">
      <c r="A15" s="12" t="s">
        <v>181</v>
      </c>
      <c r="B15" s="18">
        <v>0</v>
      </c>
      <c r="C15" s="10" t="s">
        <v>244</v>
      </c>
      <c r="D15" s="18">
        <v>0</v>
      </c>
      <c r="E15" s="10" t="s">
        <v>244</v>
      </c>
      <c r="F15" s="18">
        <v>6.2824461765080004</v>
      </c>
      <c r="G15" s="10" t="s">
        <v>159</v>
      </c>
      <c r="H15" s="18">
        <v>0</v>
      </c>
      <c r="I15" s="10" t="s">
        <v>159</v>
      </c>
      <c r="J15" s="18">
        <v>0</v>
      </c>
      <c r="K15" s="10" t="s">
        <v>244</v>
      </c>
      <c r="L15" s="18">
        <v>4.0747894746453204</v>
      </c>
      <c r="M15" s="10" t="s">
        <v>215</v>
      </c>
      <c r="N15" s="18">
        <v>0</v>
      </c>
      <c r="O15" s="10" t="s">
        <v>244</v>
      </c>
      <c r="P15" s="18">
        <v>0</v>
      </c>
      <c r="Q15" s="10" t="s">
        <v>244</v>
      </c>
      <c r="R15" s="18">
        <v>0.15708184630434399</v>
      </c>
      <c r="S15" s="10" t="s">
        <v>159</v>
      </c>
    </row>
    <row r="16" spans="1:19" x14ac:dyDescent="0.2">
      <c r="A16" s="12" t="s">
        <v>182</v>
      </c>
      <c r="B16" s="18">
        <v>0</v>
      </c>
      <c r="C16" s="10" t="s">
        <v>244</v>
      </c>
      <c r="D16" s="18">
        <v>0</v>
      </c>
      <c r="E16" s="10" t="s">
        <v>244</v>
      </c>
      <c r="F16" s="18">
        <v>2.7443249795731699</v>
      </c>
      <c r="G16" s="10" t="s">
        <v>159</v>
      </c>
      <c r="H16" s="18">
        <v>0</v>
      </c>
      <c r="I16" s="10" t="s">
        <v>159</v>
      </c>
      <c r="J16" s="18">
        <v>0</v>
      </c>
      <c r="K16" s="10" t="s">
        <v>244</v>
      </c>
      <c r="L16" s="18">
        <v>20.197960540421398</v>
      </c>
      <c r="M16" s="10" t="s">
        <v>215</v>
      </c>
      <c r="N16" s="18">
        <v>0</v>
      </c>
      <c r="O16" s="10" t="s">
        <v>244</v>
      </c>
      <c r="P16" s="18">
        <v>0</v>
      </c>
      <c r="Q16" s="10" t="s">
        <v>244</v>
      </c>
      <c r="R16" s="18">
        <v>0.50541505627316097</v>
      </c>
      <c r="S16" s="10" t="s">
        <v>159</v>
      </c>
    </row>
    <row r="17" spans="1:19" x14ac:dyDescent="0.2">
      <c r="A17" s="12" t="s">
        <v>183</v>
      </c>
      <c r="B17" s="18">
        <v>0</v>
      </c>
      <c r="C17" s="10" t="s">
        <v>244</v>
      </c>
      <c r="D17" s="18">
        <v>0</v>
      </c>
      <c r="E17" s="10" t="s">
        <v>244</v>
      </c>
      <c r="F17" s="18">
        <v>1.42159554988934</v>
      </c>
      <c r="G17" s="10" t="s">
        <v>159</v>
      </c>
      <c r="H17" s="18">
        <v>0</v>
      </c>
      <c r="I17" s="10" t="s">
        <v>159</v>
      </c>
      <c r="J17" s="18">
        <v>0</v>
      </c>
      <c r="K17" s="10" t="s">
        <v>244</v>
      </c>
      <c r="L17" s="18">
        <v>0</v>
      </c>
      <c r="M17" s="10" t="s">
        <v>299</v>
      </c>
      <c r="N17" s="18">
        <v>0</v>
      </c>
      <c r="O17" s="10" t="s">
        <v>244</v>
      </c>
      <c r="P17" s="18">
        <v>0</v>
      </c>
      <c r="Q17" s="10" t="s">
        <v>244</v>
      </c>
      <c r="R17" s="18">
        <v>1.3698000130903099E-2</v>
      </c>
      <c r="S17" s="10" t="s">
        <v>159</v>
      </c>
    </row>
    <row r="18" spans="1:19" x14ac:dyDescent="0.2">
      <c r="A18" s="12" t="s">
        <v>185</v>
      </c>
      <c r="B18" s="18">
        <v>0</v>
      </c>
      <c r="C18" s="10" t="s">
        <v>244</v>
      </c>
      <c r="D18" s="18">
        <v>0</v>
      </c>
      <c r="E18" s="10" t="s">
        <v>244</v>
      </c>
      <c r="F18" s="18">
        <v>0.27642407846993999</v>
      </c>
      <c r="G18" s="10" t="s">
        <v>159</v>
      </c>
      <c r="H18" s="18">
        <v>0</v>
      </c>
      <c r="I18" s="10" t="s">
        <v>159</v>
      </c>
      <c r="J18" s="18">
        <v>0</v>
      </c>
      <c r="K18" s="10" t="s">
        <v>244</v>
      </c>
      <c r="L18" s="18">
        <v>0</v>
      </c>
      <c r="M18" s="10" t="s">
        <v>244</v>
      </c>
      <c r="N18" s="18">
        <v>0</v>
      </c>
      <c r="O18" s="10" t="s">
        <v>244</v>
      </c>
      <c r="P18" s="18">
        <v>0</v>
      </c>
      <c r="Q18" s="10" t="s">
        <v>244</v>
      </c>
      <c r="R18" s="18">
        <v>2.6970250960221898E-3</v>
      </c>
      <c r="S18" s="10" t="s">
        <v>159</v>
      </c>
    </row>
    <row r="19" spans="1:19" x14ac:dyDescent="0.2">
      <c r="A19" s="12" t="s">
        <v>186</v>
      </c>
      <c r="B19" s="18">
        <v>0</v>
      </c>
      <c r="C19" s="10" t="s">
        <v>244</v>
      </c>
      <c r="D19" s="18">
        <v>0</v>
      </c>
      <c r="E19" s="10" t="s">
        <v>244</v>
      </c>
      <c r="F19" s="18">
        <v>0</v>
      </c>
      <c r="G19" s="10" t="s">
        <v>300</v>
      </c>
      <c r="H19" s="18">
        <v>0</v>
      </c>
      <c r="I19" s="10" t="s">
        <v>159</v>
      </c>
      <c r="J19" s="18">
        <v>0</v>
      </c>
      <c r="K19" s="10" t="s">
        <v>244</v>
      </c>
      <c r="L19" s="18">
        <v>0</v>
      </c>
      <c r="M19" s="10" t="s">
        <v>244</v>
      </c>
      <c r="N19" s="18">
        <v>0</v>
      </c>
      <c r="O19" s="10" t="s">
        <v>244</v>
      </c>
      <c r="P19" s="18">
        <v>0</v>
      </c>
      <c r="Q19" s="10" t="s">
        <v>244</v>
      </c>
      <c r="R19" s="18">
        <v>0</v>
      </c>
      <c r="S19" s="10" t="s">
        <v>159</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244</v>
      </c>
      <c r="P20" s="18">
        <v>0</v>
      </c>
      <c r="Q20" s="10" t="s">
        <v>244</v>
      </c>
      <c r="R20" s="18">
        <v>0</v>
      </c>
      <c r="S20" s="10" t="s">
        <v>159</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244</v>
      </c>
      <c r="P21" s="18">
        <v>0</v>
      </c>
      <c r="Q21" s="10" t="s">
        <v>244</v>
      </c>
      <c r="R21" s="18">
        <v>0</v>
      </c>
      <c r="S21" s="10" t="s">
        <v>159</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244</v>
      </c>
      <c r="P22" s="18">
        <v>0</v>
      </c>
      <c r="Q22" s="10" t="s">
        <v>244</v>
      </c>
      <c r="R22" s="18">
        <v>0</v>
      </c>
      <c r="S22" s="10" t="s">
        <v>159</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244</v>
      </c>
      <c r="P23" s="18">
        <v>0</v>
      </c>
      <c r="Q23" s="10" t="s">
        <v>244</v>
      </c>
      <c r="R23" s="18">
        <v>0</v>
      </c>
      <c r="S23" s="10" t="s">
        <v>159</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244</v>
      </c>
      <c r="P24" s="18">
        <v>0</v>
      </c>
      <c r="Q24" s="10" t="s">
        <v>244</v>
      </c>
      <c r="R24" s="18">
        <v>0</v>
      </c>
      <c r="S24" s="10" t="s">
        <v>159</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244</v>
      </c>
      <c r="P25" s="18">
        <v>0</v>
      </c>
      <c r="Q25" s="10" t="s">
        <v>244</v>
      </c>
      <c r="R25" s="18">
        <v>0</v>
      </c>
      <c r="S25" s="10" t="s">
        <v>159</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244</v>
      </c>
      <c r="P26" s="18">
        <v>0</v>
      </c>
      <c r="Q26" s="10" t="s">
        <v>244</v>
      </c>
      <c r="R26" s="18">
        <v>0</v>
      </c>
      <c r="S26" s="10" t="s">
        <v>159</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244</v>
      </c>
      <c r="P27" s="18">
        <v>0</v>
      </c>
      <c r="Q27" s="10" t="s">
        <v>244</v>
      </c>
      <c r="R27" s="18">
        <v>0</v>
      </c>
      <c r="S27" s="10" t="s">
        <v>159</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244</v>
      </c>
      <c r="P28" s="18">
        <v>0</v>
      </c>
      <c r="Q28" s="10" t="s">
        <v>244</v>
      </c>
      <c r="R28" s="18">
        <v>0</v>
      </c>
      <c r="S28" s="10" t="s">
        <v>159</v>
      </c>
    </row>
    <row r="29" spans="1:19" x14ac:dyDescent="0.2">
      <c r="A29" s="12" t="s">
        <v>198</v>
      </c>
      <c r="B29" s="18">
        <v>0</v>
      </c>
      <c r="C29" s="10" t="s">
        <v>244</v>
      </c>
      <c r="D29" s="18">
        <v>0</v>
      </c>
      <c r="E29" s="10" t="s">
        <v>244</v>
      </c>
      <c r="F29" s="18">
        <v>0.55331566140305199</v>
      </c>
      <c r="G29" s="10" t="s">
        <v>229</v>
      </c>
      <c r="H29" s="18">
        <v>0</v>
      </c>
      <c r="I29" s="10" t="s">
        <v>159</v>
      </c>
      <c r="J29" s="18">
        <v>0</v>
      </c>
      <c r="K29" s="10" t="s">
        <v>244</v>
      </c>
      <c r="L29" s="18">
        <v>0</v>
      </c>
      <c r="M29" s="10" t="s">
        <v>244</v>
      </c>
      <c r="N29" s="18">
        <v>0</v>
      </c>
      <c r="O29" s="10" t="s">
        <v>244</v>
      </c>
      <c r="P29" s="18">
        <v>0</v>
      </c>
      <c r="Q29" s="10" t="s">
        <v>244</v>
      </c>
      <c r="R29" s="18">
        <v>5.1427455883297796E-3</v>
      </c>
      <c r="S29" s="10" t="s">
        <v>159</v>
      </c>
    </row>
    <row r="30" spans="1:19" x14ac:dyDescent="0.2">
      <c r="A30" s="12" t="s">
        <v>199</v>
      </c>
      <c r="B30" s="18">
        <v>0</v>
      </c>
      <c r="C30" s="10" t="s">
        <v>244</v>
      </c>
      <c r="D30" s="18">
        <v>0</v>
      </c>
      <c r="E30" s="10" t="s">
        <v>244</v>
      </c>
      <c r="F30" s="18">
        <v>1.45741088747642</v>
      </c>
      <c r="G30" s="10" t="s">
        <v>159</v>
      </c>
      <c r="H30" s="18">
        <v>0</v>
      </c>
      <c r="I30" s="10" t="s">
        <v>159</v>
      </c>
      <c r="J30" s="18">
        <v>0</v>
      </c>
      <c r="K30" s="10" t="s">
        <v>244</v>
      </c>
      <c r="L30" s="18">
        <v>0</v>
      </c>
      <c r="M30" s="10" t="s">
        <v>244</v>
      </c>
      <c r="N30" s="18">
        <v>0</v>
      </c>
      <c r="O30" s="10" t="s">
        <v>244</v>
      </c>
      <c r="P30" s="18">
        <v>0</v>
      </c>
      <c r="Q30" s="10" t="s">
        <v>244</v>
      </c>
      <c r="R30" s="18">
        <v>1.35136061603257E-2</v>
      </c>
      <c r="S30" s="10" t="s">
        <v>159</v>
      </c>
    </row>
    <row r="31" spans="1:19" x14ac:dyDescent="0.2">
      <c r="A31" s="12" t="s">
        <v>200</v>
      </c>
      <c r="B31" s="18">
        <v>0</v>
      </c>
      <c r="C31" s="10" t="s">
        <v>244</v>
      </c>
      <c r="D31" s="18">
        <v>0</v>
      </c>
      <c r="E31" s="10" t="s">
        <v>244</v>
      </c>
      <c r="F31" s="18">
        <v>2.1539199366230699</v>
      </c>
      <c r="G31" s="10" t="s">
        <v>159</v>
      </c>
      <c r="H31" s="18">
        <v>0</v>
      </c>
      <c r="I31" s="10" t="s">
        <v>159</v>
      </c>
      <c r="J31" s="18">
        <v>0</v>
      </c>
      <c r="K31" s="10" t="s">
        <v>244</v>
      </c>
      <c r="L31" s="18">
        <v>0</v>
      </c>
      <c r="M31" s="10" t="s">
        <v>244</v>
      </c>
      <c r="N31" s="18">
        <v>0</v>
      </c>
      <c r="O31" s="10" t="s">
        <v>244</v>
      </c>
      <c r="P31" s="18">
        <v>0</v>
      </c>
      <c r="Q31" s="10" t="s">
        <v>244</v>
      </c>
      <c r="R31" s="18">
        <v>1.9991907641194101E-2</v>
      </c>
      <c r="S31" s="10" t="s">
        <v>159</v>
      </c>
    </row>
    <row r="32" spans="1:19" x14ac:dyDescent="0.2">
      <c r="A32" s="15" t="s">
        <v>201</v>
      </c>
      <c r="B32" s="19">
        <v>0</v>
      </c>
      <c r="C32" s="14" t="s">
        <v>244</v>
      </c>
      <c r="D32" s="19">
        <v>0</v>
      </c>
      <c r="E32" s="14" t="s">
        <v>244</v>
      </c>
      <c r="F32" s="19">
        <v>3.3994155113485101</v>
      </c>
      <c r="G32" s="14" t="s">
        <v>159</v>
      </c>
      <c r="H32" s="19">
        <v>0</v>
      </c>
      <c r="I32" s="14" t="s">
        <v>159</v>
      </c>
      <c r="J32" s="19">
        <v>0</v>
      </c>
      <c r="K32" s="14" t="s">
        <v>244</v>
      </c>
      <c r="L32" s="19">
        <v>0</v>
      </c>
      <c r="M32" s="14" t="s">
        <v>244</v>
      </c>
      <c r="N32" s="19">
        <v>0</v>
      </c>
      <c r="O32" s="14" t="s">
        <v>244</v>
      </c>
      <c r="P32" s="19">
        <v>0</v>
      </c>
      <c r="Q32" s="14" t="s">
        <v>244</v>
      </c>
      <c r="R32" s="19">
        <v>3.1309754757972298E-2</v>
      </c>
      <c r="S32" s="14" t="s">
        <v>159</v>
      </c>
    </row>
    <row r="34" spans="1:2" x14ac:dyDescent="0.2">
      <c r="A34" s="16" t="s">
        <v>202</v>
      </c>
      <c r="B34" s="16" t="s">
        <v>231</v>
      </c>
    </row>
    <row r="36" spans="1:2" x14ac:dyDescent="0.2">
      <c r="B36" s="16" t="s">
        <v>301</v>
      </c>
    </row>
    <row r="37" spans="1:2" x14ac:dyDescent="0.2">
      <c r="B37" s="16" t="s">
        <v>302</v>
      </c>
    </row>
    <row r="38" spans="1:2" x14ac:dyDescent="0.2">
      <c r="B38" s="16" t="s">
        <v>303</v>
      </c>
    </row>
    <row r="39" spans="1:2" x14ac:dyDescent="0.2">
      <c r="B39" s="16" t="s">
        <v>304</v>
      </c>
    </row>
    <row r="40" spans="1:2" x14ac:dyDescent="0.2">
      <c r="B40" s="16" t="s">
        <v>305</v>
      </c>
    </row>
    <row r="41" spans="1:2" x14ac:dyDescent="0.2">
      <c r="B41" s="16" t="s">
        <v>306</v>
      </c>
    </row>
    <row r="43" spans="1:2" x14ac:dyDescent="0.2">
      <c r="B43" s="16" t="s">
        <v>247</v>
      </c>
    </row>
    <row r="46" spans="1:2" x14ac:dyDescent="0.2">
      <c r="A46" s="17" t="str">
        <f>HYPERLINK("#'INTERACTIVE_GAMING 13'!A2", "&lt;&lt;&lt; Previous table")</f>
        <v>&lt;&lt;&lt; Previous table</v>
      </c>
    </row>
    <row r="47" spans="1:2" x14ac:dyDescent="0.2">
      <c r="A47" s="17" t="str">
        <f>HYPERLINK("#'INTERACTIVE_GAMING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Q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HYPERLINK("#'INDEX'!B50", "Link to index")</f>
        <v>Link to index</v>
      </c>
    </row>
    <row r="2" spans="1:17" ht="15.75" customHeight="1" x14ac:dyDescent="0.2">
      <c r="A2" s="25" t="s">
        <v>310</v>
      </c>
      <c r="B2" s="24"/>
      <c r="C2" s="24"/>
      <c r="D2" s="24"/>
      <c r="E2" s="24"/>
      <c r="F2" s="24"/>
      <c r="G2" s="24"/>
      <c r="H2" s="24"/>
      <c r="I2" s="24"/>
      <c r="J2" s="24"/>
      <c r="K2" s="24"/>
      <c r="L2" s="24"/>
      <c r="M2" s="24"/>
      <c r="N2" s="24"/>
      <c r="O2" s="24"/>
      <c r="P2" s="24"/>
      <c r="Q2" s="24"/>
    </row>
    <row r="3" spans="1:17" ht="15.75" customHeight="1" x14ac:dyDescent="0.2">
      <c r="A3" s="25" t="s">
        <v>68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0</v>
      </c>
      <c r="C7" s="10" t="s">
        <v>244</v>
      </c>
      <c r="D7" s="18">
        <v>0</v>
      </c>
      <c r="E7" s="10" t="s">
        <v>244</v>
      </c>
      <c r="F7" s="18">
        <v>0</v>
      </c>
      <c r="G7" s="10" t="s">
        <v>159</v>
      </c>
      <c r="H7" s="18">
        <v>0</v>
      </c>
      <c r="I7" s="10" t="s">
        <v>159</v>
      </c>
      <c r="J7" s="18">
        <v>0</v>
      </c>
      <c r="K7" s="10" t="s">
        <v>244</v>
      </c>
      <c r="L7" s="18">
        <v>0</v>
      </c>
      <c r="M7" s="10" t="s">
        <v>159</v>
      </c>
      <c r="N7" s="18">
        <v>0</v>
      </c>
      <c r="O7" s="10" t="s">
        <v>244</v>
      </c>
      <c r="P7" s="18">
        <v>0</v>
      </c>
      <c r="Q7" s="10" t="s">
        <v>244</v>
      </c>
    </row>
    <row r="8" spans="1:17" x14ac:dyDescent="0.2">
      <c r="A8" s="12" t="s">
        <v>171</v>
      </c>
      <c r="B8" s="18">
        <v>0</v>
      </c>
      <c r="C8" s="10" t="s">
        <v>244</v>
      </c>
      <c r="D8" s="18">
        <v>0</v>
      </c>
      <c r="E8" s="10" t="s">
        <v>244</v>
      </c>
      <c r="F8" s="18">
        <v>3.5212394762956602E-2</v>
      </c>
      <c r="G8" s="10" t="s">
        <v>159</v>
      </c>
      <c r="H8" s="18">
        <v>0</v>
      </c>
      <c r="I8" s="10" t="s">
        <v>159</v>
      </c>
      <c r="J8" s="18">
        <v>0</v>
      </c>
      <c r="K8" s="10" t="s">
        <v>244</v>
      </c>
      <c r="L8" s="18">
        <v>0</v>
      </c>
      <c r="M8" s="10" t="s">
        <v>159</v>
      </c>
      <c r="N8" s="18">
        <v>0</v>
      </c>
      <c r="O8" s="10" t="s">
        <v>244</v>
      </c>
      <c r="P8" s="18">
        <v>0</v>
      </c>
      <c r="Q8" s="10" t="s">
        <v>244</v>
      </c>
    </row>
    <row r="9" spans="1:17" x14ac:dyDescent="0.2">
      <c r="A9" s="12" t="s">
        <v>172</v>
      </c>
      <c r="B9" s="18">
        <v>0</v>
      </c>
      <c r="C9" s="10" t="s">
        <v>244</v>
      </c>
      <c r="D9" s="18">
        <v>0</v>
      </c>
      <c r="E9" s="10" t="s">
        <v>244</v>
      </c>
      <c r="F9" s="18">
        <v>1.1586332965939901</v>
      </c>
      <c r="G9" s="10" t="s">
        <v>159</v>
      </c>
      <c r="H9" s="18">
        <v>0</v>
      </c>
      <c r="I9" s="10" t="s">
        <v>159</v>
      </c>
      <c r="J9" s="18">
        <v>0</v>
      </c>
      <c r="K9" s="10" t="s">
        <v>244</v>
      </c>
      <c r="L9" s="18">
        <v>0</v>
      </c>
      <c r="M9" s="10" t="s">
        <v>159</v>
      </c>
      <c r="N9" s="18">
        <v>0</v>
      </c>
      <c r="O9" s="10" t="s">
        <v>244</v>
      </c>
      <c r="P9" s="18">
        <v>0</v>
      </c>
      <c r="Q9" s="10" t="s">
        <v>244</v>
      </c>
    </row>
    <row r="10" spans="1:17" x14ac:dyDescent="0.2">
      <c r="A10" s="12" t="s">
        <v>173</v>
      </c>
      <c r="B10" s="18">
        <v>0</v>
      </c>
      <c r="C10" s="10" t="s">
        <v>244</v>
      </c>
      <c r="D10" s="18">
        <v>0</v>
      </c>
      <c r="E10" s="10" t="s">
        <v>244</v>
      </c>
      <c r="F10" s="18">
        <v>3.8316419463960401</v>
      </c>
      <c r="G10" s="10" t="s">
        <v>159</v>
      </c>
      <c r="H10" s="18">
        <v>4.3968591466919199E-2</v>
      </c>
      <c r="I10" s="10" t="s">
        <v>159</v>
      </c>
      <c r="J10" s="18">
        <v>0</v>
      </c>
      <c r="K10" s="10" t="s">
        <v>244</v>
      </c>
      <c r="L10" s="18">
        <v>0</v>
      </c>
      <c r="M10" s="10" t="s">
        <v>159</v>
      </c>
      <c r="N10" s="18">
        <v>0</v>
      </c>
      <c r="O10" s="10" t="s">
        <v>244</v>
      </c>
      <c r="P10" s="18">
        <v>0</v>
      </c>
      <c r="Q10" s="10" t="s">
        <v>244</v>
      </c>
    </row>
    <row r="11" spans="1:17" x14ac:dyDescent="0.2">
      <c r="A11" s="12" t="s">
        <v>174</v>
      </c>
      <c r="B11" s="18">
        <v>0</v>
      </c>
      <c r="C11" s="10" t="s">
        <v>244</v>
      </c>
      <c r="D11" s="18">
        <v>0</v>
      </c>
      <c r="E11" s="10" t="s">
        <v>244</v>
      </c>
      <c r="F11" s="18">
        <v>2.5398733457152298</v>
      </c>
      <c r="G11" s="10" t="s">
        <v>159</v>
      </c>
      <c r="H11" s="18">
        <v>0</v>
      </c>
      <c r="I11" s="10" t="s">
        <v>298</v>
      </c>
      <c r="J11" s="18">
        <v>0</v>
      </c>
      <c r="K11" s="10" t="s">
        <v>244</v>
      </c>
      <c r="L11" s="18">
        <v>7.8279398775390804E-3</v>
      </c>
      <c r="M11" s="10" t="s">
        <v>159</v>
      </c>
      <c r="N11" s="18">
        <v>0</v>
      </c>
      <c r="O11" s="10" t="s">
        <v>244</v>
      </c>
      <c r="P11" s="18">
        <v>0</v>
      </c>
      <c r="Q11" s="10" t="s">
        <v>244</v>
      </c>
    </row>
    <row r="12" spans="1:17" x14ac:dyDescent="0.2">
      <c r="A12" s="12" t="s">
        <v>175</v>
      </c>
      <c r="B12" s="18">
        <v>0</v>
      </c>
      <c r="C12" s="10" t="s">
        <v>244</v>
      </c>
      <c r="D12" s="18">
        <v>0</v>
      </c>
      <c r="E12" s="10" t="s">
        <v>244</v>
      </c>
      <c r="F12" s="18">
        <v>2.0737585472480702</v>
      </c>
      <c r="G12" s="10" t="s">
        <v>159</v>
      </c>
      <c r="H12" s="18">
        <v>0</v>
      </c>
      <c r="I12" s="10" t="s">
        <v>159</v>
      </c>
      <c r="J12" s="18">
        <v>0</v>
      </c>
      <c r="K12" s="10" t="s">
        <v>244</v>
      </c>
      <c r="L12" s="18">
        <v>1.4196076204537099E-3</v>
      </c>
      <c r="M12" s="10" t="s">
        <v>159</v>
      </c>
      <c r="N12" s="18">
        <v>0</v>
      </c>
      <c r="O12" s="10" t="s">
        <v>244</v>
      </c>
      <c r="P12" s="18">
        <v>0</v>
      </c>
      <c r="Q12" s="10" t="s">
        <v>244</v>
      </c>
    </row>
    <row r="13" spans="1:17" x14ac:dyDescent="0.2">
      <c r="A13" s="12" t="s">
        <v>179</v>
      </c>
      <c r="B13" s="18">
        <v>0</v>
      </c>
      <c r="C13" s="10" t="s">
        <v>244</v>
      </c>
      <c r="D13" s="18">
        <v>0</v>
      </c>
      <c r="E13" s="10" t="s">
        <v>244</v>
      </c>
      <c r="F13" s="18">
        <v>1.5410691003911301</v>
      </c>
      <c r="G13" s="10" t="s">
        <v>159</v>
      </c>
      <c r="H13" s="18">
        <v>0</v>
      </c>
      <c r="I13" s="10" t="s">
        <v>159</v>
      </c>
      <c r="J13" s="18">
        <v>0</v>
      </c>
      <c r="K13" s="10" t="s">
        <v>244</v>
      </c>
      <c r="L13" s="18">
        <v>0</v>
      </c>
      <c r="M13" s="10" t="s">
        <v>159</v>
      </c>
      <c r="N13" s="18">
        <v>0</v>
      </c>
      <c r="O13" s="10" t="s">
        <v>244</v>
      </c>
      <c r="P13" s="18">
        <v>0</v>
      </c>
      <c r="Q13" s="10" t="s">
        <v>244</v>
      </c>
    </row>
    <row r="14" spans="1:17" x14ac:dyDescent="0.2">
      <c r="A14" s="12" t="s">
        <v>180</v>
      </c>
      <c r="B14" s="18">
        <v>0</v>
      </c>
      <c r="C14" s="10" t="s">
        <v>244</v>
      </c>
      <c r="D14" s="18">
        <v>0</v>
      </c>
      <c r="E14" s="10" t="s">
        <v>244</v>
      </c>
      <c r="F14" s="18">
        <v>1.23310514305775</v>
      </c>
      <c r="G14" s="10" t="s">
        <v>159</v>
      </c>
      <c r="H14" s="18">
        <v>0</v>
      </c>
      <c r="I14" s="10" t="s">
        <v>159</v>
      </c>
      <c r="J14" s="18">
        <v>0</v>
      </c>
      <c r="K14" s="10" t="s">
        <v>244</v>
      </c>
      <c r="L14" s="18">
        <v>0</v>
      </c>
      <c r="M14" s="10" t="s">
        <v>159</v>
      </c>
      <c r="N14" s="18">
        <v>0</v>
      </c>
      <c r="O14" s="10" t="s">
        <v>244</v>
      </c>
      <c r="P14" s="18">
        <v>0</v>
      </c>
      <c r="Q14" s="10" t="s">
        <v>244</v>
      </c>
    </row>
    <row r="15" spans="1:17" x14ac:dyDescent="0.2">
      <c r="A15" s="12" t="s">
        <v>181</v>
      </c>
      <c r="B15" s="18">
        <v>0</v>
      </c>
      <c r="C15" s="10" t="s">
        <v>244</v>
      </c>
      <c r="D15" s="18">
        <v>0</v>
      </c>
      <c r="E15" s="10" t="s">
        <v>244</v>
      </c>
      <c r="F15" s="18">
        <v>1.0745173027863</v>
      </c>
      <c r="G15" s="10" t="s">
        <v>159</v>
      </c>
      <c r="H15" s="18">
        <v>0</v>
      </c>
      <c r="I15" s="10" t="s">
        <v>159</v>
      </c>
      <c r="J15" s="18">
        <v>0</v>
      </c>
      <c r="K15" s="10" t="s">
        <v>244</v>
      </c>
      <c r="L15" s="18">
        <v>1.2877530700298701</v>
      </c>
      <c r="M15" s="10" t="s">
        <v>215</v>
      </c>
      <c r="N15" s="18">
        <v>0</v>
      </c>
      <c r="O15" s="10" t="s">
        <v>244</v>
      </c>
      <c r="P15" s="18">
        <v>0</v>
      </c>
      <c r="Q15" s="10" t="s">
        <v>244</v>
      </c>
    </row>
    <row r="16" spans="1:17" x14ac:dyDescent="0.2">
      <c r="A16" s="12" t="s">
        <v>182</v>
      </c>
      <c r="B16" s="18">
        <v>0</v>
      </c>
      <c r="C16" s="10" t="s">
        <v>244</v>
      </c>
      <c r="D16" s="18">
        <v>0</v>
      </c>
      <c r="E16" s="10" t="s">
        <v>244</v>
      </c>
      <c r="F16" s="18">
        <v>0.43128643422486901</v>
      </c>
      <c r="G16" s="10" t="s">
        <v>159</v>
      </c>
      <c r="H16" s="18">
        <v>0</v>
      </c>
      <c r="I16" s="10" t="s">
        <v>159</v>
      </c>
      <c r="J16" s="18">
        <v>0</v>
      </c>
      <c r="K16" s="10" t="s">
        <v>244</v>
      </c>
      <c r="L16" s="18">
        <v>6.1163052523373604</v>
      </c>
      <c r="M16" s="10" t="s">
        <v>215</v>
      </c>
      <c r="N16" s="18">
        <v>0</v>
      </c>
      <c r="O16" s="10" t="s">
        <v>244</v>
      </c>
      <c r="P16" s="18">
        <v>0</v>
      </c>
      <c r="Q16" s="10" t="s">
        <v>244</v>
      </c>
    </row>
    <row r="17" spans="1:17" x14ac:dyDescent="0.2">
      <c r="A17" s="12" t="s">
        <v>183</v>
      </c>
      <c r="B17" s="18">
        <v>0</v>
      </c>
      <c r="C17" s="10" t="s">
        <v>244</v>
      </c>
      <c r="D17" s="18">
        <v>0</v>
      </c>
      <c r="E17" s="10" t="s">
        <v>244</v>
      </c>
      <c r="F17" s="18">
        <v>0.211484819177189</v>
      </c>
      <c r="G17" s="10" t="s">
        <v>159</v>
      </c>
      <c r="H17" s="18">
        <v>0</v>
      </c>
      <c r="I17" s="10" t="s">
        <v>159</v>
      </c>
      <c r="J17" s="18">
        <v>0</v>
      </c>
      <c r="K17" s="10" t="s">
        <v>244</v>
      </c>
      <c r="L17" s="18">
        <v>0</v>
      </c>
      <c r="M17" s="10" t="s">
        <v>299</v>
      </c>
      <c r="N17" s="18">
        <v>0</v>
      </c>
      <c r="O17" s="10" t="s">
        <v>244</v>
      </c>
      <c r="P17" s="18">
        <v>0</v>
      </c>
      <c r="Q17" s="10" t="s">
        <v>244</v>
      </c>
    </row>
    <row r="18" spans="1:17" x14ac:dyDescent="0.2">
      <c r="A18" s="12" t="s">
        <v>185</v>
      </c>
      <c r="B18" s="18">
        <v>0</v>
      </c>
      <c r="C18" s="10" t="s">
        <v>244</v>
      </c>
      <c r="D18" s="18">
        <v>0</v>
      </c>
      <c r="E18" s="10" t="s">
        <v>244</v>
      </c>
      <c r="F18" s="18">
        <v>4.2833439595349999E-2</v>
      </c>
      <c r="G18" s="10" t="s">
        <v>159</v>
      </c>
      <c r="H18" s="18">
        <v>0</v>
      </c>
      <c r="I18" s="10" t="s">
        <v>159</v>
      </c>
      <c r="J18" s="18">
        <v>0</v>
      </c>
      <c r="K18" s="10" t="s">
        <v>244</v>
      </c>
      <c r="L18" s="18">
        <v>0</v>
      </c>
      <c r="M18" s="10" t="s">
        <v>244</v>
      </c>
      <c r="N18" s="18">
        <v>0</v>
      </c>
      <c r="O18" s="10" t="s">
        <v>244</v>
      </c>
      <c r="P18" s="18">
        <v>0</v>
      </c>
      <c r="Q18" s="10" t="s">
        <v>244</v>
      </c>
    </row>
    <row r="19" spans="1:17" x14ac:dyDescent="0.2">
      <c r="A19" s="12" t="s">
        <v>186</v>
      </c>
      <c r="B19" s="18">
        <v>0</v>
      </c>
      <c r="C19" s="10" t="s">
        <v>244</v>
      </c>
      <c r="D19" s="18">
        <v>0</v>
      </c>
      <c r="E19" s="10" t="s">
        <v>244</v>
      </c>
      <c r="F19" s="18">
        <v>0</v>
      </c>
      <c r="G19" s="10" t="s">
        <v>300</v>
      </c>
      <c r="H19" s="18">
        <v>0</v>
      </c>
      <c r="I19" s="10" t="s">
        <v>159</v>
      </c>
      <c r="J19" s="18">
        <v>0</v>
      </c>
      <c r="K19" s="10" t="s">
        <v>244</v>
      </c>
      <c r="L19" s="18">
        <v>0</v>
      </c>
      <c r="M19" s="10" t="s">
        <v>244</v>
      </c>
      <c r="N19" s="18">
        <v>0</v>
      </c>
      <c r="O19" s="10" t="s">
        <v>244</v>
      </c>
      <c r="P19" s="18">
        <v>0</v>
      </c>
      <c r="Q19" s="10" t="s">
        <v>244</v>
      </c>
    </row>
    <row r="20" spans="1:17"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244</v>
      </c>
      <c r="P20" s="18">
        <v>0</v>
      </c>
      <c r="Q20" s="10" t="s">
        <v>244</v>
      </c>
    </row>
    <row r="21" spans="1:17"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244</v>
      </c>
      <c r="P21" s="18">
        <v>0</v>
      </c>
      <c r="Q21" s="10" t="s">
        <v>244</v>
      </c>
    </row>
    <row r="22" spans="1:17"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244</v>
      </c>
      <c r="P22" s="18">
        <v>0</v>
      </c>
      <c r="Q22" s="10" t="s">
        <v>244</v>
      </c>
    </row>
    <row r="23" spans="1:17"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244</v>
      </c>
      <c r="P23" s="18">
        <v>0</v>
      </c>
      <c r="Q23" s="10" t="s">
        <v>244</v>
      </c>
    </row>
    <row r="24" spans="1:17"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244</v>
      </c>
      <c r="P24" s="18">
        <v>0</v>
      </c>
      <c r="Q24" s="10" t="s">
        <v>244</v>
      </c>
    </row>
    <row r="25" spans="1:17"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244</v>
      </c>
      <c r="P25" s="18">
        <v>0</v>
      </c>
      <c r="Q25" s="10" t="s">
        <v>244</v>
      </c>
    </row>
    <row r="26" spans="1:17"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244</v>
      </c>
      <c r="P26" s="18">
        <v>0</v>
      </c>
      <c r="Q26" s="10" t="s">
        <v>244</v>
      </c>
    </row>
    <row r="27" spans="1:17"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244</v>
      </c>
      <c r="P27" s="18">
        <v>0</v>
      </c>
      <c r="Q27" s="10" t="s">
        <v>244</v>
      </c>
    </row>
    <row r="28" spans="1:17"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244</v>
      </c>
      <c r="P28" s="18">
        <v>0</v>
      </c>
      <c r="Q28" s="10" t="s">
        <v>244</v>
      </c>
    </row>
    <row r="29" spans="1:17" x14ac:dyDescent="0.2">
      <c r="A29" s="12" t="s">
        <v>198</v>
      </c>
      <c r="B29" s="18">
        <v>0</v>
      </c>
      <c r="C29" s="10" t="s">
        <v>244</v>
      </c>
      <c r="D29" s="18">
        <v>0</v>
      </c>
      <c r="E29" s="10" t="s">
        <v>244</v>
      </c>
      <c r="F29" s="18">
        <v>0.11982585309350401</v>
      </c>
      <c r="G29" s="10" t="s">
        <v>229</v>
      </c>
      <c r="H29" s="18">
        <v>0</v>
      </c>
      <c r="I29" s="10" t="s">
        <v>159</v>
      </c>
      <c r="J29" s="18">
        <v>0</v>
      </c>
      <c r="K29" s="10" t="s">
        <v>244</v>
      </c>
      <c r="L29" s="18">
        <v>0</v>
      </c>
      <c r="M29" s="10" t="s">
        <v>244</v>
      </c>
      <c r="N29" s="18">
        <v>0</v>
      </c>
      <c r="O29" s="10" t="s">
        <v>244</v>
      </c>
      <c r="P29" s="18">
        <v>0</v>
      </c>
      <c r="Q29" s="10" t="s">
        <v>244</v>
      </c>
    </row>
    <row r="30" spans="1:17" x14ac:dyDescent="0.2">
      <c r="A30" s="12" t="s">
        <v>199</v>
      </c>
      <c r="B30" s="18">
        <v>0</v>
      </c>
      <c r="C30" s="10" t="s">
        <v>244</v>
      </c>
      <c r="D30" s="18">
        <v>0</v>
      </c>
      <c r="E30" s="10" t="s">
        <v>244</v>
      </c>
      <c r="F30" s="18">
        <v>0.244575378738112</v>
      </c>
      <c r="G30" s="10" t="s">
        <v>159</v>
      </c>
      <c r="H30" s="18">
        <v>0</v>
      </c>
      <c r="I30" s="10" t="s">
        <v>159</v>
      </c>
      <c r="J30" s="18">
        <v>0</v>
      </c>
      <c r="K30" s="10" t="s">
        <v>244</v>
      </c>
      <c r="L30" s="18">
        <v>0</v>
      </c>
      <c r="M30" s="10" t="s">
        <v>244</v>
      </c>
      <c r="N30" s="18">
        <v>0</v>
      </c>
      <c r="O30" s="10" t="s">
        <v>244</v>
      </c>
      <c r="P30" s="18">
        <v>0</v>
      </c>
      <c r="Q30" s="10" t="s">
        <v>244</v>
      </c>
    </row>
    <row r="31" spans="1:17" x14ac:dyDescent="0.2">
      <c r="A31" s="12" t="s">
        <v>200</v>
      </c>
      <c r="B31" s="18">
        <v>0</v>
      </c>
      <c r="C31" s="10" t="s">
        <v>244</v>
      </c>
      <c r="D31" s="18">
        <v>0</v>
      </c>
      <c r="E31" s="10" t="s">
        <v>244</v>
      </c>
      <c r="F31" s="18">
        <v>0.38441537253622399</v>
      </c>
      <c r="G31" s="10" t="s">
        <v>159</v>
      </c>
      <c r="H31" s="18">
        <v>0</v>
      </c>
      <c r="I31" s="10" t="s">
        <v>159</v>
      </c>
      <c r="J31" s="18">
        <v>0</v>
      </c>
      <c r="K31" s="10" t="s">
        <v>244</v>
      </c>
      <c r="L31" s="18">
        <v>0</v>
      </c>
      <c r="M31" s="10" t="s">
        <v>244</v>
      </c>
      <c r="N31" s="18">
        <v>0</v>
      </c>
      <c r="O31" s="10" t="s">
        <v>244</v>
      </c>
      <c r="P31" s="18">
        <v>0</v>
      </c>
      <c r="Q31" s="10" t="s">
        <v>244</v>
      </c>
    </row>
    <row r="32" spans="1:17" x14ac:dyDescent="0.2">
      <c r="A32" s="15" t="s">
        <v>201</v>
      </c>
      <c r="B32" s="19">
        <v>0</v>
      </c>
      <c r="C32" s="14" t="s">
        <v>244</v>
      </c>
      <c r="D32" s="19">
        <v>0</v>
      </c>
      <c r="E32" s="14" t="s">
        <v>244</v>
      </c>
      <c r="F32" s="19">
        <v>0.59236265451940595</v>
      </c>
      <c r="G32" s="14" t="s">
        <v>159</v>
      </c>
      <c r="H32" s="19">
        <v>0</v>
      </c>
      <c r="I32" s="14" t="s">
        <v>159</v>
      </c>
      <c r="J32" s="19">
        <v>0</v>
      </c>
      <c r="K32" s="14" t="s">
        <v>244</v>
      </c>
      <c r="L32" s="19">
        <v>0</v>
      </c>
      <c r="M32" s="14" t="s">
        <v>244</v>
      </c>
      <c r="N32" s="19">
        <v>0</v>
      </c>
      <c r="O32" s="14" t="s">
        <v>244</v>
      </c>
      <c r="P32" s="19">
        <v>0</v>
      </c>
      <c r="Q32" s="14" t="s">
        <v>244</v>
      </c>
    </row>
    <row r="34" spans="1:2" x14ac:dyDescent="0.2">
      <c r="A34" s="16" t="s">
        <v>202</v>
      </c>
      <c r="B34" s="16" t="s">
        <v>231</v>
      </c>
    </row>
    <row r="36" spans="1:2" x14ac:dyDescent="0.2">
      <c r="B36" s="16" t="s">
        <v>301</v>
      </c>
    </row>
    <row r="37" spans="1:2" x14ac:dyDescent="0.2">
      <c r="B37" s="16" t="s">
        <v>302</v>
      </c>
    </row>
    <row r="38" spans="1:2" x14ac:dyDescent="0.2">
      <c r="B38" s="16" t="s">
        <v>303</v>
      </c>
    </row>
    <row r="39" spans="1:2" x14ac:dyDescent="0.2">
      <c r="B39" s="16" t="s">
        <v>304</v>
      </c>
    </row>
    <row r="40" spans="1:2" x14ac:dyDescent="0.2">
      <c r="B40" s="16" t="s">
        <v>305</v>
      </c>
    </row>
    <row r="41" spans="1:2" x14ac:dyDescent="0.2">
      <c r="B41" s="16" t="s">
        <v>306</v>
      </c>
    </row>
    <row r="43" spans="1:2" x14ac:dyDescent="0.2">
      <c r="B43" s="16" t="s">
        <v>247</v>
      </c>
    </row>
    <row r="46" spans="1:2" x14ac:dyDescent="0.2">
      <c r="A46" s="17" t="str">
        <f>HYPERLINK("#'INTERACTIVE_GAMING 14'!A2", "&lt;&lt;&lt; Previous table")</f>
        <v>&lt;&lt;&lt; Previous table</v>
      </c>
    </row>
    <row r="47" spans="1:2" x14ac:dyDescent="0.2">
      <c r="A47" s="17" t="str">
        <f>HYPERLINK("#'KENO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HYPERLINK("#'INDEX'!B51", "Link to index")</f>
        <v>Link to index</v>
      </c>
    </row>
    <row r="2" spans="1:19" ht="15.75" customHeight="1" x14ac:dyDescent="0.2">
      <c r="A2" s="25" t="s">
        <v>311</v>
      </c>
      <c r="B2" s="24"/>
      <c r="C2" s="24"/>
      <c r="D2" s="24"/>
      <c r="E2" s="24"/>
      <c r="F2" s="24"/>
      <c r="G2" s="24"/>
      <c r="H2" s="24"/>
      <c r="I2" s="24"/>
      <c r="J2" s="24"/>
      <c r="K2" s="24"/>
      <c r="L2" s="24"/>
      <c r="M2" s="24"/>
      <c r="N2" s="24"/>
      <c r="O2" s="24"/>
      <c r="P2" s="24"/>
      <c r="Q2" s="24"/>
      <c r="R2" s="24"/>
      <c r="S2" s="24"/>
    </row>
    <row r="3" spans="1:19" ht="15.75" customHeight="1" x14ac:dyDescent="0.2">
      <c r="A3" s="25" t="s">
        <v>69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384.4</v>
      </c>
      <c r="E7" s="10" t="s">
        <v>159</v>
      </c>
      <c r="F7" s="9">
        <v>0</v>
      </c>
      <c r="G7" s="10" t="s">
        <v>159</v>
      </c>
      <c r="H7" s="9">
        <v>152.595</v>
      </c>
      <c r="I7" s="10" t="s">
        <v>159</v>
      </c>
      <c r="J7" s="9">
        <v>71.817999999999998</v>
      </c>
      <c r="K7" s="10" t="s">
        <v>159</v>
      </c>
      <c r="L7" s="9">
        <v>64.03</v>
      </c>
      <c r="M7" s="10" t="s">
        <v>159</v>
      </c>
      <c r="N7" s="9">
        <v>28.504999999999999</v>
      </c>
      <c r="O7" s="10" t="s">
        <v>159</v>
      </c>
      <c r="P7" s="9">
        <v>0</v>
      </c>
      <c r="Q7" s="10" t="s">
        <v>244</v>
      </c>
      <c r="R7" s="9">
        <v>701.34799999999996</v>
      </c>
      <c r="S7" s="10" t="s">
        <v>159</v>
      </c>
    </row>
    <row r="8" spans="1:19" x14ac:dyDescent="0.2">
      <c r="A8" s="12" t="s">
        <v>171</v>
      </c>
      <c r="B8" s="9">
        <v>0</v>
      </c>
      <c r="C8" s="10" t="s">
        <v>159</v>
      </c>
      <c r="D8" s="9">
        <v>358.5</v>
      </c>
      <c r="E8" s="10" t="s">
        <v>159</v>
      </c>
      <c r="F8" s="9">
        <v>0</v>
      </c>
      <c r="G8" s="10" t="s">
        <v>159</v>
      </c>
      <c r="H8" s="9">
        <v>200.916</v>
      </c>
      <c r="I8" s="10" t="s">
        <v>159</v>
      </c>
      <c r="J8" s="9">
        <v>69.308000000000007</v>
      </c>
      <c r="K8" s="10" t="s">
        <v>159</v>
      </c>
      <c r="L8" s="9">
        <v>66.86</v>
      </c>
      <c r="M8" s="10" t="s">
        <v>159</v>
      </c>
      <c r="N8" s="9">
        <v>28.675000000000001</v>
      </c>
      <c r="O8" s="10" t="s">
        <v>159</v>
      </c>
      <c r="P8" s="9">
        <v>0</v>
      </c>
      <c r="Q8" s="10" t="s">
        <v>244</v>
      </c>
      <c r="R8" s="9">
        <v>724.25900000000001</v>
      </c>
      <c r="S8" s="10" t="s">
        <v>159</v>
      </c>
    </row>
    <row r="9" spans="1:19" x14ac:dyDescent="0.2">
      <c r="A9" s="12" t="s">
        <v>172</v>
      </c>
      <c r="B9" s="9">
        <v>0</v>
      </c>
      <c r="C9" s="10" t="s">
        <v>159</v>
      </c>
      <c r="D9" s="9">
        <v>365.8</v>
      </c>
      <c r="E9" s="10" t="s">
        <v>159</v>
      </c>
      <c r="F9" s="9">
        <v>0</v>
      </c>
      <c r="G9" s="10" t="s">
        <v>159</v>
      </c>
      <c r="H9" s="9">
        <v>198.679</v>
      </c>
      <c r="I9" s="10" t="s">
        <v>159</v>
      </c>
      <c r="J9" s="9">
        <v>68.62</v>
      </c>
      <c r="K9" s="10" t="s">
        <v>159</v>
      </c>
      <c r="L9" s="9">
        <v>62.515999999999998</v>
      </c>
      <c r="M9" s="10" t="s">
        <v>159</v>
      </c>
      <c r="N9" s="9">
        <v>27.245999999999999</v>
      </c>
      <c r="O9" s="10" t="s">
        <v>159</v>
      </c>
      <c r="P9" s="9">
        <v>0</v>
      </c>
      <c r="Q9" s="10" t="s">
        <v>244</v>
      </c>
      <c r="R9" s="9">
        <v>722.86099999999999</v>
      </c>
      <c r="S9" s="10" t="s">
        <v>159</v>
      </c>
    </row>
    <row r="10" spans="1:19" x14ac:dyDescent="0.2">
      <c r="A10" s="12" t="s">
        <v>173</v>
      </c>
      <c r="B10" s="9">
        <v>0</v>
      </c>
      <c r="C10" s="10" t="s">
        <v>159</v>
      </c>
      <c r="D10" s="9">
        <v>340.8</v>
      </c>
      <c r="E10" s="10" t="s">
        <v>159</v>
      </c>
      <c r="F10" s="9">
        <v>0</v>
      </c>
      <c r="G10" s="10" t="s">
        <v>159</v>
      </c>
      <c r="H10" s="9">
        <v>219.44499999999999</v>
      </c>
      <c r="I10" s="10" t="s">
        <v>159</v>
      </c>
      <c r="J10" s="9">
        <v>61.689</v>
      </c>
      <c r="K10" s="10" t="s">
        <v>159</v>
      </c>
      <c r="L10" s="9">
        <v>64.512</v>
      </c>
      <c r="M10" s="10" t="s">
        <v>159</v>
      </c>
      <c r="N10" s="9">
        <v>28.481000000000002</v>
      </c>
      <c r="O10" s="10" t="s">
        <v>159</v>
      </c>
      <c r="P10" s="9">
        <v>0</v>
      </c>
      <c r="Q10" s="10" t="s">
        <v>244</v>
      </c>
      <c r="R10" s="9">
        <v>714.92700000000002</v>
      </c>
      <c r="S10" s="10" t="s">
        <v>159</v>
      </c>
    </row>
    <row r="11" spans="1:19" x14ac:dyDescent="0.2">
      <c r="A11" s="12" t="s">
        <v>174</v>
      </c>
      <c r="B11" s="9">
        <v>2.206</v>
      </c>
      <c r="C11" s="10" t="s">
        <v>159</v>
      </c>
      <c r="D11" s="9">
        <v>0</v>
      </c>
      <c r="E11" s="10" t="s">
        <v>176</v>
      </c>
      <c r="F11" s="9">
        <v>0</v>
      </c>
      <c r="G11" s="10" t="s">
        <v>159</v>
      </c>
      <c r="H11" s="9">
        <v>237.24299999999999</v>
      </c>
      <c r="I11" s="10" t="s">
        <v>159</v>
      </c>
      <c r="J11" s="9">
        <v>64.837999999999994</v>
      </c>
      <c r="K11" s="10" t="s">
        <v>159</v>
      </c>
      <c r="L11" s="9">
        <v>64.635999999999996</v>
      </c>
      <c r="M11" s="10" t="s">
        <v>159</v>
      </c>
      <c r="N11" s="9">
        <v>28.547000000000001</v>
      </c>
      <c r="O11" s="10" t="s">
        <v>159</v>
      </c>
      <c r="P11" s="9">
        <v>0</v>
      </c>
      <c r="Q11" s="10" t="s">
        <v>244</v>
      </c>
      <c r="R11" s="9">
        <v>397.47</v>
      </c>
      <c r="S11" s="10" t="s">
        <v>178</v>
      </c>
    </row>
    <row r="12" spans="1:19" x14ac:dyDescent="0.2">
      <c r="A12" s="12" t="s">
        <v>175</v>
      </c>
      <c r="B12" s="9">
        <v>2.3069999999999999</v>
      </c>
      <c r="C12" s="10" t="s">
        <v>159</v>
      </c>
      <c r="D12" s="9">
        <v>336</v>
      </c>
      <c r="E12" s="10" t="s">
        <v>159</v>
      </c>
      <c r="F12" s="9">
        <v>0</v>
      </c>
      <c r="G12" s="10" t="s">
        <v>159</v>
      </c>
      <c r="H12" s="9">
        <v>254.75</v>
      </c>
      <c r="I12" s="10" t="s">
        <v>159</v>
      </c>
      <c r="J12" s="9">
        <v>67.155000000000001</v>
      </c>
      <c r="K12" s="10" t="s">
        <v>159</v>
      </c>
      <c r="L12" s="9">
        <v>65.793999999999997</v>
      </c>
      <c r="M12" s="10" t="s">
        <v>159</v>
      </c>
      <c r="N12" s="9">
        <v>25.509</v>
      </c>
      <c r="O12" s="10" t="s">
        <v>159</v>
      </c>
      <c r="P12" s="9">
        <v>0</v>
      </c>
      <c r="Q12" s="10" t="s">
        <v>244</v>
      </c>
      <c r="R12" s="9">
        <v>751.51499999999999</v>
      </c>
      <c r="S12" s="10" t="s">
        <v>159</v>
      </c>
    </row>
    <row r="13" spans="1:19" x14ac:dyDescent="0.2">
      <c r="A13" s="12" t="s">
        <v>179</v>
      </c>
      <c r="B13" s="9">
        <v>2.1240000000000001</v>
      </c>
      <c r="C13" s="10" t="s">
        <v>159</v>
      </c>
      <c r="D13" s="9">
        <v>339.6</v>
      </c>
      <c r="E13" s="10" t="s">
        <v>159</v>
      </c>
      <c r="F13" s="9">
        <v>0</v>
      </c>
      <c r="G13" s="10" t="s">
        <v>159</v>
      </c>
      <c r="H13" s="9">
        <v>277.52199999999999</v>
      </c>
      <c r="I13" s="10" t="s">
        <v>159</v>
      </c>
      <c r="J13" s="9">
        <v>70.424999999999997</v>
      </c>
      <c r="K13" s="10" t="s">
        <v>159</v>
      </c>
      <c r="L13" s="9">
        <v>69.102999999999994</v>
      </c>
      <c r="M13" s="10" t="s">
        <v>159</v>
      </c>
      <c r="N13" s="9">
        <v>27.968</v>
      </c>
      <c r="O13" s="10" t="s">
        <v>159</v>
      </c>
      <c r="P13" s="9">
        <v>0</v>
      </c>
      <c r="Q13" s="10" t="s">
        <v>244</v>
      </c>
      <c r="R13" s="9">
        <v>786.74199999999996</v>
      </c>
      <c r="S13" s="10" t="s">
        <v>159</v>
      </c>
    </row>
    <row r="14" spans="1:19" x14ac:dyDescent="0.2">
      <c r="A14" s="12" t="s">
        <v>180</v>
      </c>
      <c r="B14" s="9">
        <v>2.637</v>
      </c>
      <c r="C14" s="10" t="s">
        <v>159</v>
      </c>
      <c r="D14" s="9">
        <v>348.03300000000002</v>
      </c>
      <c r="E14" s="10" t="s">
        <v>159</v>
      </c>
      <c r="F14" s="9">
        <v>0</v>
      </c>
      <c r="G14" s="10" t="s">
        <v>159</v>
      </c>
      <c r="H14" s="9">
        <v>314.65199999999999</v>
      </c>
      <c r="I14" s="10" t="s">
        <v>159</v>
      </c>
      <c r="J14" s="9">
        <v>73.820999999999998</v>
      </c>
      <c r="K14" s="10" t="s">
        <v>159</v>
      </c>
      <c r="L14" s="9">
        <v>78.781999999999996</v>
      </c>
      <c r="M14" s="10" t="s">
        <v>159</v>
      </c>
      <c r="N14" s="9">
        <v>27.262</v>
      </c>
      <c r="O14" s="10" t="s">
        <v>159</v>
      </c>
      <c r="P14" s="9">
        <v>0</v>
      </c>
      <c r="Q14" s="10" t="s">
        <v>244</v>
      </c>
      <c r="R14" s="9">
        <v>845.18700000000001</v>
      </c>
      <c r="S14" s="10" t="s">
        <v>159</v>
      </c>
    </row>
    <row r="15" spans="1:19" x14ac:dyDescent="0.2">
      <c r="A15" s="12" t="s">
        <v>181</v>
      </c>
      <c r="B15" s="9">
        <v>2.5939999999999999</v>
      </c>
      <c r="C15" s="10" t="s">
        <v>159</v>
      </c>
      <c r="D15" s="9">
        <v>338.26600000000002</v>
      </c>
      <c r="E15" s="10" t="s">
        <v>159</v>
      </c>
      <c r="F15" s="9">
        <v>0</v>
      </c>
      <c r="G15" s="10" t="s">
        <v>159</v>
      </c>
      <c r="H15" s="9">
        <v>335.22899999999998</v>
      </c>
      <c r="I15" s="10" t="s">
        <v>159</v>
      </c>
      <c r="J15" s="9">
        <v>76.581000000000003</v>
      </c>
      <c r="K15" s="10" t="s">
        <v>159</v>
      </c>
      <c r="L15" s="9">
        <v>82.143929999999997</v>
      </c>
      <c r="M15" s="10" t="s">
        <v>159</v>
      </c>
      <c r="N15" s="9">
        <v>26.933</v>
      </c>
      <c r="O15" s="10" t="s">
        <v>159</v>
      </c>
      <c r="P15" s="9">
        <v>0</v>
      </c>
      <c r="Q15" s="10" t="s">
        <v>244</v>
      </c>
      <c r="R15" s="9">
        <v>861.74693000000002</v>
      </c>
      <c r="S15" s="10" t="s">
        <v>159</v>
      </c>
    </row>
    <row r="16" spans="1:19" x14ac:dyDescent="0.2">
      <c r="A16" s="12" t="s">
        <v>182</v>
      </c>
      <c r="B16" s="9">
        <v>3.4969999999999999</v>
      </c>
      <c r="C16" s="10" t="s">
        <v>159</v>
      </c>
      <c r="D16" s="9">
        <v>347.78699999999998</v>
      </c>
      <c r="E16" s="10" t="s">
        <v>159</v>
      </c>
      <c r="F16" s="9">
        <v>0</v>
      </c>
      <c r="G16" s="10" t="s">
        <v>159</v>
      </c>
      <c r="H16" s="9">
        <v>332.89600000000002</v>
      </c>
      <c r="I16" s="10" t="s">
        <v>159</v>
      </c>
      <c r="J16" s="9">
        <v>78.522999999999996</v>
      </c>
      <c r="K16" s="10" t="s">
        <v>159</v>
      </c>
      <c r="L16" s="9">
        <v>0</v>
      </c>
      <c r="M16" s="10" t="s">
        <v>176</v>
      </c>
      <c r="N16" s="9">
        <v>29.550999999999998</v>
      </c>
      <c r="O16" s="10" t="s">
        <v>159</v>
      </c>
      <c r="P16" s="9">
        <v>0</v>
      </c>
      <c r="Q16" s="10" t="s">
        <v>244</v>
      </c>
      <c r="R16" s="9">
        <v>792.25400000000002</v>
      </c>
      <c r="S16" s="10" t="s">
        <v>178</v>
      </c>
    </row>
    <row r="17" spans="1:19" x14ac:dyDescent="0.2">
      <c r="A17" s="12" t="s">
        <v>183</v>
      </c>
      <c r="B17" s="9">
        <v>3.3479999999999999</v>
      </c>
      <c r="C17" s="10" t="s">
        <v>159</v>
      </c>
      <c r="D17" s="9">
        <v>351.5</v>
      </c>
      <c r="E17" s="10" t="s">
        <v>159</v>
      </c>
      <c r="F17" s="9">
        <v>36.338403999999997</v>
      </c>
      <c r="G17" s="10" t="s">
        <v>177</v>
      </c>
      <c r="H17" s="9">
        <v>342.40409449999999</v>
      </c>
      <c r="I17" s="10" t="s">
        <v>159</v>
      </c>
      <c r="J17" s="9">
        <v>79.506</v>
      </c>
      <c r="K17" s="10" t="s">
        <v>159</v>
      </c>
      <c r="L17" s="9">
        <v>0</v>
      </c>
      <c r="M17" s="10" t="s">
        <v>176</v>
      </c>
      <c r="N17" s="9">
        <v>27.15</v>
      </c>
      <c r="O17" s="10" t="s">
        <v>159</v>
      </c>
      <c r="P17" s="9">
        <v>0</v>
      </c>
      <c r="Q17" s="10" t="s">
        <v>244</v>
      </c>
      <c r="R17" s="9">
        <v>840.24649850000003</v>
      </c>
      <c r="S17" s="10" t="s">
        <v>178</v>
      </c>
    </row>
    <row r="18" spans="1:19" x14ac:dyDescent="0.2">
      <c r="A18" s="12" t="s">
        <v>185</v>
      </c>
      <c r="B18" s="9">
        <v>3.4649999999999999</v>
      </c>
      <c r="C18" s="10" t="s">
        <v>159</v>
      </c>
      <c r="D18" s="9">
        <v>443.60199999999998</v>
      </c>
      <c r="E18" s="10" t="s">
        <v>159</v>
      </c>
      <c r="F18" s="9">
        <v>38.228532999999999</v>
      </c>
      <c r="G18" s="10" t="s">
        <v>159</v>
      </c>
      <c r="H18" s="9">
        <v>370.19200000000001</v>
      </c>
      <c r="I18" s="10" t="s">
        <v>159</v>
      </c>
      <c r="J18" s="9">
        <v>90.753</v>
      </c>
      <c r="K18" s="10" t="s">
        <v>159</v>
      </c>
      <c r="L18" s="9">
        <v>0</v>
      </c>
      <c r="M18" s="10" t="s">
        <v>176</v>
      </c>
      <c r="N18" s="9">
        <v>27.228000000000002</v>
      </c>
      <c r="O18" s="10" t="s">
        <v>159</v>
      </c>
      <c r="P18" s="9">
        <v>0</v>
      </c>
      <c r="Q18" s="10" t="s">
        <v>244</v>
      </c>
      <c r="R18" s="9">
        <v>973.46853299999998</v>
      </c>
      <c r="S18" s="10" t="s">
        <v>178</v>
      </c>
    </row>
    <row r="19" spans="1:19" x14ac:dyDescent="0.2">
      <c r="A19" s="12" t="s">
        <v>186</v>
      </c>
      <c r="B19" s="9">
        <v>3.3</v>
      </c>
      <c r="C19" s="10" t="s">
        <v>159</v>
      </c>
      <c r="D19" s="9">
        <v>461.95299999999997</v>
      </c>
      <c r="E19" s="10" t="s">
        <v>159</v>
      </c>
      <c r="F19" s="9">
        <v>38.568621</v>
      </c>
      <c r="G19" s="10" t="s">
        <v>159</v>
      </c>
      <c r="H19" s="9">
        <v>366.65</v>
      </c>
      <c r="I19" s="10" t="s">
        <v>159</v>
      </c>
      <c r="J19" s="9">
        <v>92.566000000000003</v>
      </c>
      <c r="K19" s="10" t="s">
        <v>159</v>
      </c>
      <c r="L19" s="9">
        <v>0</v>
      </c>
      <c r="M19" s="10" t="s">
        <v>176</v>
      </c>
      <c r="N19" s="9">
        <v>24.022017000000002</v>
      </c>
      <c r="O19" s="10" t="s">
        <v>159</v>
      </c>
      <c r="P19" s="9">
        <v>0</v>
      </c>
      <c r="Q19" s="10" t="s">
        <v>244</v>
      </c>
      <c r="R19" s="9">
        <v>987.05963799999995</v>
      </c>
      <c r="S19" s="10" t="s">
        <v>178</v>
      </c>
    </row>
    <row r="20" spans="1:19" x14ac:dyDescent="0.2">
      <c r="A20" s="12" t="s">
        <v>187</v>
      </c>
      <c r="B20" s="9">
        <v>3.7</v>
      </c>
      <c r="C20" s="10" t="s">
        <v>159</v>
      </c>
      <c r="D20" s="9">
        <v>509.40199999999999</v>
      </c>
      <c r="E20" s="10" t="s">
        <v>159</v>
      </c>
      <c r="F20" s="9">
        <v>37.291196999999997</v>
      </c>
      <c r="G20" s="10" t="s">
        <v>159</v>
      </c>
      <c r="H20" s="9">
        <v>401.96300000000002</v>
      </c>
      <c r="I20" s="10" t="s">
        <v>159</v>
      </c>
      <c r="J20" s="9">
        <v>95.866</v>
      </c>
      <c r="K20" s="10" t="s">
        <v>159</v>
      </c>
      <c r="L20" s="9">
        <v>0</v>
      </c>
      <c r="M20" s="10" t="s">
        <v>176</v>
      </c>
      <c r="N20" s="9">
        <v>23.707999999999998</v>
      </c>
      <c r="O20" s="10" t="s">
        <v>159</v>
      </c>
      <c r="P20" s="9">
        <v>0</v>
      </c>
      <c r="Q20" s="10" t="s">
        <v>244</v>
      </c>
      <c r="R20" s="9">
        <v>1071.9301969999999</v>
      </c>
      <c r="S20" s="10" t="s">
        <v>178</v>
      </c>
    </row>
    <row r="21" spans="1:19" x14ac:dyDescent="0.2">
      <c r="A21" s="12" t="s">
        <v>188</v>
      </c>
      <c r="B21" s="9">
        <v>3.8</v>
      </c>
      <c r="C21" s="10" t="s">
        <v>159</v>
      </c>
      <c r="D21" s="9">
        <v>542.95799999999997</v>
      </c>
      <c r="E21" s="10" t="s">
        <v>159</v>
      </c>
      <c r="F21" s="9">
        <v>45.953215999999998</v>
      </c>
      <c r="G21" s="10" t="s">
        <v>159</v>
      </c>
      <c r="H21" s="9">
        <v>425.44499999999999</v>
      </c>
      <c r="I21" s="10" t="s">
        <v>159</v>
      </c>
      <c r="J21" s="9">
        <v>99.406999999999996</v>
      </c>
      <c r="K21" s="10" t="s">
        <v>159</v>
      </c>
      <c r="L21" s="9">
        <v>0</v>
      </c>
      <c r="M21" s="10" t="s">
        <v>176</v>
      </c>
      <c r="N21" s="9">
        <v>29.114000000000001</v>
      </c>
      <c r="O21" s="10" t="s">
        <v>184</v>
      </c>
      <c r="P21" s="9">
        <v>0</v>
      </c>
      <c r="Q21" s="10" t="s">
        <v>244</v>
      </c>
      <c r="R21" s="9">
        <v>1146.677216</v>
      </c>
      <c r="S21" s="10" t="s">
        <v>178</v>
      </c>
    </row>
    <row r="22" spans="1:19" x14ac:dyDescent="0.2">
      <c r="A22" s="12" t="s">
        <v>189</v>
      </c>
      <c r="B22" s="9">
        <v>4.05</v>
      </c>
      <c r="C22" s="10" t="s">
        <v>159</v>
      </c>
      <c r="D22" s="9">
        <v>545.16700000000003</v>
      </c>
      <c r="E22" s="10" t="s">
        <v>159</v>
      </c>
      <c r="F22" s="9">
        <v>50.981361</v>
      </c>
      <c r="G22" s="10" t="s">
        <v>159</v>
      </c>
      <c r="H22" s="9">
        <v>441.15899999999999</v>
      </c>
      <c r="I22" s="10" t="s">
        <v>159</v>
      </c>
      <c r="J22" s="9">
        <v>104.922</v>
      </c>
      <c r="K22" s="10" t="s">
        <v>159</v>
      </c>
      <c r="L22" s="9">
        <v>0</v>
      </c>
      <c r="M22" s="10" t="s">
        <v>176</v>
      </c>
      <c r="N22" s="9">
        <v>58.292000000000002</v>
      </c>
      <c r="O22" s="10" t="s">
        <v>159</v>
      </c>
      <c r="P22" s="9">
        <v>0</v>
      </c>
      <c r="Q22" s="10" t="s">
        <v>244</v>
      </c>
      <c r="R22" s="9">
        <v>1204.571361</v>
      </c>
      <c r="S22" s="10" t="s">
        <v>178</v>
      </c>
    </row>
    <row r="23" spans="1:19" x14ac:dyDescent="0.2">
      <c r="A23" s="12" t="s">
        <v>190</v>
      </c>
      <c r="B23" s="9">
        <v>4.1580000000000004</v>
      </c>
      <c r="C23" s="10" t="s">
        <v>159</v>
      </c>
      <c r="D23" s="9">
        <v>538.54499999999996</v>
      </c>
      <c r="E23" s="10" t="s">
        <v>159</v>
      </c>
      <c r="F23" s="9">
        <v>51.610408</v>
      </c>
      <c r="G23" s="10" t="s">
        <v>159</v>
      </c>
      <c r="H23" s="9">
        <v>443.54399999999998</v>
      </c>
      <c r="I23" s="10" t="s">
        <v>159</v>
      </c>
      <c r="J23" s="9">
        <v>103.336</v>
      </c>
      <c r="K23" s="10" t="s">
        <v>159</v>
      </c>
      <c r="L23" s="9">
        <v>0</v>
      </c>
      <c r="M23" s="10" t="s">
        <v>176</v>
      </c>
      <c r="N23" s="9">
        <v>62.3007274</v>
      </c>
      <c r="O23" s="10" t="s">
        <v>159</v>
      </c>
      <c r="P23" s="9">
        <v>0</v>
      </c>
      <c r="Q23" s="10" t="s">
        <v>244</v>
      </c>
      <c r="R23" s="9">
        <v>1203.4941354</v>
      </c>
      <c r="S23" s="10" t="s">
        <v>178</v>
      </c>
    </row>
    <row r="24" spans="1:19" x14ac:dyDescent="0.2">
      <c r="A24" s="12" t="s">
        <v>191</v>
      </c>
      <c r="B24" s="9">
        <v>3.9529999999999998</v>
      </c>
      <c r="C24" s="10" t="s">
        <v>159</v>
      </c>
      <c r="D24" s="9">
        <v>576.35299999999995</v>
      </c>
      <c r="E24" s="10" t="s">
        <v>159</v>
      </c>
      <c r="F24" s="9">
        <v>50.962933999999997</v>
      </c>
      <c r="G24" s="10" t="s">
        <v>159</v>
      </c>
      <c r="H24" s="9">
        <v>425.52300000000002</v>
      </c>
      <c r="I24" s="10" t="s">
        <v>159</v>
      </c>
      <c r="J24" s="9">
        <v>109.18300000000001</v>
      </c>
      <c r="K24" s="10" t="s">
        <v>159</v>
      </c>
      <c r="L24" s="9">
        <v>0</v>
      </c>
      <c r="M24" s="10" t="s">
        <v>176</v>
      </c>
      <c r="N24" s="9">
        <v>69.349000000000004</v>
      </c>
      <c r="O24" s="10" t="s">
        <v>159</v>
      </c>
      <c r="P24" s="9">
        <v>0</v>
      </c>
      <c r="Q24" s="10" t="s">
        <v>244</v>
      </c>
      <c r="R24" s="9">
        <v>1235.323934</v>
      </c>
      <c r="S24" s="10" t="s">
        <v>178</v>
      </c>
    </row>
    <row r="25" spans="1:19" x14ac:dyDescent="0.2">
      <c r="A25" s="12" t="s">
        <v>193</v>
      </c>
      <c r="B25" s="9">
        <v>5.2190000000000003</v>
      </c>
      <c r="C25" s="10" t="s">
        <v>159</v>
      </c>
      <c r="D25" s="9">
        <v>617.88499999999999</v>
      </c>
      <c r="E25" s="10" t="s">
        <v>159</v>
      </c>
      <c r="F25" s="9">
        <v>48.021850000000001</v>
      </c>
      <c r="G25" s="10" t="s">
        <v>159</v>
      </c>
      <c r="H25" s="9">
        <v>400.00599999999997</v>
      </c>
      <c r="I25" s="10" t="s">
        <v>159</v>
      </c>
      <c r="J25" s="9">
        <v>112.907</v>
      </c>
      <c r="K25" s="10" t="s">
        <v>159</v>
      </c>
      <c r="L25" s="9">
        <v>0</v>
      </c>
      <c r="M25" s="10" t="s">
        <v>176</v>
      </c>
      <c r="N25" s="9">
        <v>81.849000000000004</v>
      </c>
      <c r="O25" s="10" t="s">
        <v>159</v>
      </c>
      <c r="P25" s="9">
        <v>0</v>
      </c>
      <c r="Q25" s="10" t="s">
        <v>244</v>
      </c>
      <c r="R25" s="9">
        <v>1265.8878500000001</v>
      </c>
      <c r="S25" s="10" t="s">
        <v>178</v>
      </c>
    </row>
    <row r="26" spans="1:19" x14ac:dyDescent="0.2">
      <c r="A26" s="12" t="s">
        <v>194</v>
      </c>
      <c r="B26" s="9">
        <v>13.343</v>
      </c>
      <c r="C26" s="10" t="s">
        <v>159</v>
      </c>
      <c r="D26" s="9">
        <v>646.13099999999997</v>
      </c>
      <c r="E26" s="10" t="s">
        <v>159</v>
      </c>
      <c r="F26" s="9">
        <v>47.760855999999997</v>
      </c>
      <c r="G26" s="10" t="s">
        <v>159</v>
      </c>
      <c r="H26" s="9">
        <v>404.77567549999998</v>
      </c>
      <c r="I26" s="10" t="s">
        <v>159</v>
      </c>
      <c r="J26" s="9">
        <v>108.545</v>
      </c>
      <c r="K26" s="10" t="s">
        <v>159</v>
      </c>
      <c r="L26" s="9">
        <v>0</v>
      </c>
      <c r="M26" s="10" t="s">
        <v>176</v>
      </c>
      <c r="N26" s="9">
        <v>97.517548099999999</v>
      </c>
      <c r="O26" s="10" t="s">
        <v>159</v>
      </c>
      <c r="P26" s="9">
        <v>0</v>
      </c>
      <c r="Q26" s="10" t="s">
        <v>244</v>
      </c>
      <c r="R26" s="9">
        <v>1318.0730796</v>
      </c>
      <c r="S26" s="10" t="s">
        <v>178</v>
      </c>
    </row>
    <row r="27" spans="1:19" x14ac:dyDescent="0.2">
      <c r="A27" s="12" t="s">
        <v>196</v>
      </c>
      <c r="B27" s="9">
        <v>49.578000000000003</v>
      </c>
      <c r="C27" s="10" t="s">
        <v>159</v>
      </c>
      <c r="D27" s="9">
        <v>631.596</v>
      </c>
      <c r="E27" s="10" t="s">
        <v>159</v>
      </c>
      <c r="F27" s="9">
        <v>47.801000000000002</v>
      </c>
      <c r="G27" s="10" t="s">
        <v>159</v>
      </c>
      <c r="H27" s="9">
        <v>383.03708078</v>
      </c>
      <c r="I27" s="10" t="s">
        <v>159</v>
      </c>
      <c r="J27" s="9">
        <v>118.79</v>
      </c>
      <c r="K27" s="10" t="s">
        <v>159</v>
      </c>
      <c r="L27" s="9">
        <v>0</v>
      </c>
      <c r="M27" s="10" t="s">
        <v>176</v>
      </c>
      <c r="N27" s="9">
        <v>95.748250600000006</v>
      </c>
      <c r="O27" s="10" t="s">
        <v>159</v>
      </c>
      <c r="P27" s="9">
        <v>0</v>
      </c>
      <c r="Q27" s="10" t="s">
        <v>244</v>
      </c>
      <c r="R27" s="9">
        <v>1326.55033138</v>
      </c>
      <c r="S27" s="10" t="s">
        <v>178</v>
      </c>
    </row>
    <row r="28" spans="1:19" x14ac:dyDescent="0.2">
      <c r="A28" s="12" t="s">
        <v>197</v>
      </c>
      <c r="B28" s="9">
        <v>71.126999999999995</v>
      </c>
      <c r="C28" s="10" t="s">
        <v>159</v>
      </c>
      <c r="D28" s="9">
        <v>611.66200000000003</v>
      </c>
      <c r="E28" s="10" t="s">
        <v>159</v>
      </c>
      <c r="F28" s="9">
        <v>42.640999999999998</v>
      </c>
      <c r="G28" s="10" t="s">
        <v>159</v>
      </c>
      <c r="H28" s="9">
        <v>405.40428739999999</v>
      </c>
      <c r="I28" s="10" t="s">
        <v>159</v>
      </c>
      <c r="J28" s="9">
        <v>120.648</v>
      </c>
      <c r="K28" s="10" t="s">
        <v>159</v>
      </c>
      <c r="L28" s="9">
        <v>0</v>
      </c>
      <c r="M28" s="10" t="s">
        <v>176</v>
      </c>
      <c r="N28" s="9">
        <v>91.156330600000004</v>
      </c>
      <c r="O28" s="10" t="s">
        <v>159</v>
      </c>
      <c r="P28" s="9">
        <v>0</v>
      </c>
      <c r="Q28" s="10" t="s">
        <v>244</v>
      </c>
      <c r="R28" s="9">
        <v>1342.638618</v>
      </c>
      <c r="S28" s="10" t="s">
        <v>178</v>
      </c>
    </row>
    <row r="29" spans="1:19" x14ac:dyDescent="0.2">
      <c r="A29" s="12" t="s">
        <v>198</v>
      </c>
      <c r="B29" s="9">
        <v>125.575</v>
      </c>
      <c r="C29" s="10" t="s">
        <v>159</v>
      </c>
      <c r="D29" s="9">
        <v>500.01499999999999</v>
      </c>
      <c r="E29" s="10" t="s">
        <v>159</v>
      </c>
      <c r="F29" s="9">
        <v>34.378</v>
      </c>
      <c r="G29" s="10" t="s">
        <v>159</v>
      </c>
      <c r="H29" s="9">
        <v>322.53215173000001</v>
      </c>
      <c r="I29" s="10" t="s">
        <v>159</v>
      </c>
      <c r="J29" s="9">
        <v>115.803</v>
      </c>
      <c r="K29" s="10" t="s">
        <v>159</v>
      </c>
      <c r="L29" s="9">
        <v>0</v>
      </c>
      <c r="M29" s="10" t="s">
        <v>176</v>
      </c>
      <c r="N29" s="9">
        <v>64.641842299999993</v>
      </c>
      <c r="O29" s="10" t="s">
        <v>159</v>
      </c>
      <c r="P29" s="9">
        <v>0</v>
      </c>
      <c r="Q29" s="10" t="s">
        <v>244</v>
      </c>
      <c r="R29" s="9">
        <v>1162.9449940300001</v>
      </c>
      <c r="S29" s="10" t="s">
        <v>178</v>
      </c>
    </row>
    <row r="30" spans="1:19" x14ac:dyDescent="0.2">
      <c r="A30" s="12" t="s">
        <v>199</v>
      </c>
      <c r="B30" s="9">
        <v>216.989</v>
      </c>
      <c r="C30" s="10" t="s">
        <v>159</v>
      </c>
      <c r="D30" s="9">
        <v>628.029</v>
      </c>
      <c r="E30" s="10" t="s">
        <v>159</v>
      </c>
      <c r="F30" s="9">
        <v>52.075000000000003</v>
      </c>
      <c r="G30" s="10" t="s">
        <v>159</v>
      </c>
      <c r="H30" s="9">
        <v>450.43664097999999</v>
      </c>
      <c r="I30" s="10" t="s">
        <v>159</v>
      </c>
      <c r="J30" s="9">
        <v>146.024</v>
      </c>
      <c r="K30" s="10" t="s">
        <v>159</v>
      </c>
      <c r="L30" s="9">
        <v>0</v>
      </c>
      <c r="M30" s="10" t="s">
        <v>176</v>
      </c>
      <c r="N30" s="9">
        <v>56.496719400000003</v>
      </c>
      <c r="O30" s="10" t="s">
        <v>159</v>
      </c>
      <c r="P30" s="9">
        <v>0</v>
      </c>
      <c r="Q30" s="10" t="s">
        <v>244</v>
      </c>
      <c r="R30" s="9">
        <v>1550.05036038</v>
      </c>
      <c r="S30" s="10" t="s">
        <v>178</v>
      </c>
    </row>
    <row r="31" spans="1:19" x14ac:dyDescent="0.2">
      <c r="A31" s="12" t="s">
        <v>200</v>
      </c>
      <c r="B31" s="9">
        <v>246.989</v>
      </c>
      <c r="C31" s="10" t="s">
        <v>159</v>
      </c>
      <c r="D31" s="9">
        <v>500.32100000000003</v>
      </c>
      <c r="E31" s="10" t="s">
        <v>159</v>
      </c>
      <c r="F31" s="9">
        <v>48.704999999999998</v>
      </c>
      <c r="G31" s="10" t="s">
        <v>159</v>
      </c>
      <c r="H31" s="9">
        <v>461.70340329999999</v>
      </c>
      <c r="I31" s="10" t="s">
        <v>159</v>
      </c>
      <c r="J31" s="9">
        <v>137.23599999999999</v>
      </c>
      <c r="K31" s="10" t="s">
        <v>159</v>
      </c>
      <c r="L31" s="9">
        <v>0</v>
      </c>
      <c r="M31" s="10" t="s">
        <v>176</v>
      </c>
      <c r="N31" s="9">
        <v>92.489955399999999</v>
      </c>
      <c r="O31" s="10" t="s">
        <v>159</v>
      </c>
      <c r="P31" s="9">
        <v>0</v>
      </c>
      <c r="Q31" s="10" t="s">
        <v>244</v>
      </c>
      <c r="R31" s="9">
        <v>1487.4443587000001</v>
      </c>
      <c r="S31" s="10" t="s">
        <v>178</v>
      </c>
    </row>
    <row r="32" spans="1:19" x14ac:dyDescent="0.2">
      <c r="A32" s="15" t="s">
        <v>201</v>
      </c>
      <c r="B32" s="13">
        <v>179.679</v>
      </c>
      <c r="C32" s="14" t="s">
        <v>159</v>
      </c>
      <c r="D32" s="13">
        <v>655.86400000000003</v>
      </c>
      <c r="E32" s="14" t="s">
        <v>159</v>
      </c>
      <c r="F32" s="13">
        <v>49.08</v>
      </c>
      <c r="G32" s="14" t="s">
        <v>159</v>
      </c>
      <c r="H32" s="13">
        <v>527.92226530000005</v>
      </c>
      <c r="I32" s="14" t="s">
        <v>159</v>
      </c>
      <c r="J32" s="13">
        <v>144.69200000000001</v>
      </c>
      <c r="K32" s="14" t="s">
        <v>159</v>
      </c>
      <c r="L32" s="13">
        <v>0</v>
      </c>
      <c r="M32" s="14" t="s">
        <v>176</v>
      </c>
      <c r="N32" s="13">
        <v>208.46520100000001</v>
      </c>
      <c r="O32" s="14" t="s">
        <v>159</v>
      </c>
      <c r="P32" s="13">
        <v>0</v>
      </c>
      <c r="Q32" s="14" t="s">
        <v>244</v>
      </c>
      <c r="R32" s="13">
        <v>1765.7024663</v>
      </c>
      <c r="S32" s="14" t="s">
        <v>178</v>
      </c>
    </row>
    <row r="34" spans="1:2" x14ac:dyDescent="0.2">
      <c r="A34" s="16" t="s">
        <v>202</v>
      </c>
      <c r="B34" s="16" t="s">
        <v>203</v>
      </c>
    </row>
    <row r="36" spans="1:2" x14ac:dyDescent="0.2">
      <c r="B36" s="16" t="s">
        <v>312</v>
      </c>
    </row>
    <row r="37" spans="1:2" x14ac:dyDescent="0.2">
      <c r="B37" s="16" t="s">
        <v>313</v>
      </c>
    </row>
    <row r="39" spans="1:2" x14ac:dyDescent="0.2">
      <c r="B39" s="16" t="s">
        <v>208</v>
      </c>
    </row>
    <row r="40" spans="1:2" x14ac:dyDescent="0.2">
      <c r="B40" s="16" t="s">
        <v>247</v>
      </c>
    </row>
    <row r="41" spans="1:2" x14ac:dyDescent="0.2">
      <c r="B41" s="16" t="s">
        <v>209</v>
      </c>
    </row>
    <row r="44" spans="1:2" x14ac:dyDescent="0.2">
      <c r="A44" s="17" t="str">
        <f>HYPERLINK("#'INTERACTIVE_GAMING 15'!A2", "&lt;&lt;&lt; Previous table")</f>
        <v>&lt;&lt;&lt; Previous table</v>
      </c>
    </row>
    <row r="45" spans="1:2" x14ac:dyDescent="0.2">
      <c r="A45" s="17" t="str">
        <f>HYPERLINK("#'KENO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HYPERLINK("#'INDEX'!B52", "Link to index")</f>
        <v>Link to index</v>
      </c>
    </row>
    <row r="2" spans="1:19" ht="15.75" customHeight="1" x14ac:dyDescent="0.2">
      <c r="A2" s="25" t="s">
        <v>314</v>
      </c>
      <c r="B2" s="24"/>
      <c r="C2" s="24"/>
      <c r="D2" s="24"/>
      <c r="E2" s="24"/>
      <c r="F2" s="24"/>
      <c r="G2" s="24"/>
      <c r="H2" s="24"/>
      <c r="I2" s="24"/>
      <c r="J2" s="24"/>
      <c r="K2" s="24"/>
      <c r="L2" s="24"/>
      <c r="M2" s="24"/>
      <c r="N2" s="24"/>
      <c r="O2" s="24"/>
      <c r="P2" s="24"/>
      <c r="Q2" s="24"/>
      <c r="R2" s="24"/>
      <c r="S2" s="24"/>
    </row>
    <row r="3" spans="1:19" ht="15.75" customHeight="1" x14ac:dyDescent="0.2">
      <c r="A3" s="25" t="s">
        <v>70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753.88298507462696</v>
      </c>
      <c r="E7" s="10" t="s">
        <v>159</v>
      </c>
      <c r="F7" s="9">
        <v>0</v>
      </c>
      <c r="G7" s="10" t="s">
        <v>159</v>
      </c>
      <c r="H7" s="9">
        <v>299.268402985075</v>
      </c>
      <c r="I7" s="10" t="s">
        <v>159</v>
      </c>
      <c r="J7" s="9">
        <v>140.84903283582099</v>
      </c>
      <c r="K7" s="10" t="s">
        <v>159</v>
      </c>
      <c r="L7" s="9">
        <v>125.575253731343</v>
      </c>
      <c r="M7" s="10" t="s">
        <v>159</v>
      </c>
      <c r="N7" s="9">
        <v>55.903835820895502</v>
      </c>
      <c r="O7" s="10" t="s">
        <v>159</v>
      </c>
      <c r="P7" s="9">
        <v>0</v>
      </c>
      <c r="Q7" s="10" t="s">
        <v>244</v>
      </c>
      <c r="R7" s="9">
        <v>1375.47951044776</v>
      </c>
      <c r="S7" s="10" t="s">
        <v>159</v>
      </c>
    </row>
    <row r="8" spans="1:19" x14ac:dyDescent="0.2">
      <c r="A8" s="12" t="s">
        <v>171</v>
      </c>
      <c r="B8" s="9">
        <v>0</v>
      </c>
      <c r="C8" s="10" t="s">
        <v>159</v>
      </c>
      <c r="D8" s="9">
        <v>694.79203539823004</v>
      </c>
      <c r="E8" s="10" t="s">
        <v>159</v>
      </c>
      <c r="F8" s="9">
        <v>0</v>
      </c>
      <c r="G8" s="10" t="s">
        <v>159</v>
      </c>
      <c r="H8" s="9">
        <v>389.38587610619498</v>
      </c>
      <c r="I8" s="10" t="s">
        <v>159</v>
      </c>
      <c r="J8" s="9">
        <v>134.32258407079601</v>
      </c>
      <c r="K8" s="10" t="s">
        <v>159</v>
      </c>
      <c r="L8" s="9">
        <v>129.57823008849601</v>
      </c>
      <c r="M8" s="10" t="s">
        <v>159</v>
      </c>
      <c r="N8" s="9">
        <v>55.573672566371698</v>
      </c>
      <c r="O8" s="10" t="s">
        <v>159</v>
      </c>
      <c r="P8" s="9">
        <v>0</v>
      </c>
      <c r="Q8" s="10" t="s">
        <v>244</v>
      </c>
      <c r="R8" s="9">
        <v>1403.6523982300901</v>
      </c>
      <c r="S8" s="10" t="s">
        <v>159</v>
      </c>
    </row>
    <row r="9" spans="1:19" x14ac:dyDescent="0.2">
      <c r="A9" s="12" t="s">
        <v>172</v>
      </c>
      <c r="B9" s="9">
        <v>0</v>
      </c>
      <c r="C9" s="10" t="s">
        <v>159</v>
      </c>
      <c r="D9" s="9">
        <v>692.59538904899102</v>
      </c>
      <c r="E9" s="10" t="s">
        <v>159</v>
      </c>
      <c r="F9" s="9">
        <v>0</v>
      </c>
      <c r="G9" s="10" t="s">
        <v>159</v>
      </c>
      <c r="H9" s="9">
        <v>376.17320749279497</v>
      </c>
      <c r="I9" s="10" t="s">
        <v>159</v>
      </c>
      <c r="J9" s="9">
        <v>129.92317002881799</v>
      </c>
      <c r="K9" s="10" t="s">
        <v>159</v>
      </c>
      <c r="L9" s="9">
        <v>118.36602881844399</v>
      </c>
      <c r="M9" s="10" t="s">
        <v>159</v>
      </c>
      <c r="N9" s="9">
        <v>51.586806916426497</v>
      </c>
      <c r="O9" s="10" t="s">
        <v>159</v>
      </c>
      <c r="P9" s="9">
        <v>0</v>
      </c>
      <c r="Q9" s="10" t="s">
        <v>244</v>
      </c>
      <c r="R9" s="9">
        <v>1368.64460230548</v>
      </c>
      <c r="S9" s="10" t="s">
        <v>159</v>
      </c>
    </row>
    <row r="10" spans="1:19" x14ac:dyDescent="0.2">
      <c r="A10" s="12" t="s">
        <v>173</v>
      </c>
      <c r="B10" s="9">
        <v>0</v>
      </c>
      <c r="C10" s="10" t="s">
        <v>159</v>
      </c>
      <c r="D10" s="9">
        <v>608.43913043478301</v>
      </c>
      <c r="E10" s="10" t="s">
        <v>159</v>
      </c>
      <c r="F10" s="9">
        <v>0</v>
      </c>
      <c r="G10" s="10" t="s">
        <v>159</v>
      </c>
      <c r="H10" s="9">
        <v>391.780883152174</v>
      </c>
      <c r="I10" s="10" t="s">
        <v>159</v>
      </c>
      <c r="J10" s="9">
        <v>110.134980978261</v>
      </c>
      <c r="K10" s="10" t="s">
        <v>159</v>
      </c>
      <c r="L10" s="9">
        <v>115.17495652173901</v>
      </c>
      <c r="M10" s="10" t="s">
        <v>159</v>
      </c>
      <c r="N10" s="9">
        <v>50.847872282608698</v>
      </c>
      <c r="O10" s="10" t="s">
        <v>159</v>
      </c>
      <c r="P10" s="9">
        <v>0</v>
      </c>
      <c r="Q10" s="10" t="s">
        <v>244</v>
      </c>
      <c r="R10" s="9">
        <v>1276.37782336957</v>
      </c>
      <c r="S10" s="10" t="s">
        <v>159</v>
      </c>
    </row>
    <row r="11" spans="1:19" x14ac:dyDescent="0.2">
      <c r="A11" s="12" t="s">
        <v>174</v>
      </c>
      <c r="B11" s="9">
        <v>3.8291730515191502</v>
      </c>
      <c r="C11" s="10" t="s">
        <v>159</v>
      </c>
      <c r="D11" s="9">
        <v>0</v>
      </c>
      <c r="E11" s="10" t="s">
        <v>176</v>
      </c>
      <c r="F11" s="9">
        <v>0</v>
      </c>
      <c r="G11" s="10" t="s">
        <v>159</v>
      </c>
      <c r="H11" s="9">
        <v>411.80621136063399</v>
      </c>
      <c r="I11" s="10" t="s">
        <v>159</v>
      </c>
      <c r="J11" s="9">
        <v>112.545749009247</v>
      </c>
      <c r="K11" s="10" t="s">
        <v>159</v>
      </c>
      <c r="L11" s="9">
        <v>112.195117569353</v>
      </c>
      <c r="M11" s="10" t="s">
        <v>159</v>
      </c>
      <c r="N11" s="9">
        <v>49.551859973579901</v>
      </c>
      <c r="O11" s="10" t="s">
        <v>159</v>
      </c>
      <c r="P11" s="9">
        <v>0</v>
      </c>
      <c r="Q11" s="10" t="s">
        <v>244</v>
      </c>
      <c r="R11" s="9">
        <v>689.92811096433297</v>
      </c>
      <c r="S11" s="10" t="s">
        <v>178</v>
      </c>
    </row>
    <row r="12" spans="1:19" x14ac:dyDescent="0.2">
      <c r="A12" s="12" t="s">
        <v>175</v>
      </c>
      <c r="B12" s="9">
        <v>3.88640769230769</v>
      </c>
      <c r="C12" s="10" t="s">
        <v>159</v>
      </c>
      <c r="D12" s="9">
        <v>566.03076923076901</v>
      </c>
      <c r="E12" s="10" t="s">
        <v>159</v>
      </c>
      <c r="F12" s="9">
        <v>0</v>
      </c>
      <c r="G12" s="10" t="s">
        <v>159</v>
      </c>
      <c r="H12" s="9">
        <v>429.15576923076901</v>
      </c>
      <c r="I12" s="10" t="s">
        <v>159</v>
      </c>
      <c r="J12" s="9">
        <v>113.13034615384601</v>
      </c>
      <c r="K12" s="10" t="s">
        <v>159</v>
      </c>
      <c r="L12" s="9">
        <v>110.837584615385</v>
      </c>
      <c r="M12" s="10" t="s">
        <v>159</v>
      </c>
      <c r="N12" s="9">
        <v>42.972853846153797</v>
      </c>
      <c r="O12" s="10" t="s">
        <v>159</v>
      </c>
      <c r="P12" s="9">
        <v>0</v>
      </c>
      <c r="Q12" s="10" t="s">
        <v>244</v>
      </c>
      <c r="R12" s="9">
        <v>1266.0137307692301</v>
      </c>
      <c r="S12" s="10" t="s">
        <v>159</v>
      </c>
    </row>
    <row r="13" spans="1:19" x14ac:dyDescent="0.2">
      <c r="A13" s="12" t="s">
        <v>179</v>
      </c>
      <c r="B13" s="9">
        <v>3.49303629536921</v>
      </c>
      <c r="C13" s="10" t="s">
        <v>159</v>
      </c>
      <c r="D13" s="9">
        <v>558.49111389236498</v>
      </c>
      <c r="E13" s="10" t="s">
        <v>159</v>
      </c>
      <c r="F13" s="9">
        <v>0</v>
      </c>
      <c r="G13" s="10" t="s">
        <v>159</v>
      </c>
      <c r="H13" s="9">
        <v>456.40038548185203</v>
      </c>
      <c r="I13" s="10" t="s">
        <v>159</v>
      </c>
      <c r="J13" s="9">
        <v>115.817834793492</v>
      </c>
      <c r="K13" s="10" t="s">
        <v>159</v>
      </c>
      <c r="L13" s="9">
        <v>113.643732165206</v>
      </c>
      <c r="M13" s="10" t="s">
        <v>159</v>
      </c>
      <c r="N13" s="9">
        <v>45.994933667083799</v>
      </c>
      <c r="O13" s="10" t="s">
        <v>159</v>
      </c>
      <c r="P13" s="9">
        <v>0</v>
      </c>
      <c r="Q13" s="10" t="s">
        <v>244</v>
      </c>
      <c r="R13" s="9">
        <v>1293.84103629537</v>
      </c>
      <c r="S13" s="10" t="s">
        <v>159</v>
      </c>
    </row>
    <row r="14" spans="1:19" x14ac:dyDescent="0.2">
      <c r="A14" s="12" t="s">
        <v>180</v>
      </c>
      <c r="B14" s="9">
        <v>4.2359633251833699</v>
      </c>
      <c r="C14" s="10" t="s">
        <v>159</v>
      </c>
      <c r="D14" s="9">
        <v>559.06523471882701</v>
      </c>
      <c r="E14" s="10" t="s">
        <v>159</v>
      </c>
      <c r="F14" s="9">
        <v>0</v>
      </c>
      <c r="G14" s="10" t="s">
        <v>159</v>
      </c>
      <c r="H14" s="9">
        <v>505.44343276283598</v>
      </c>
      <c r="I14" s="10" t="s">
        <v>159</v>
      </c>
      <c r="J14" s="9">
        <v>118.582877750611</v>
      </c>
      <c r="K14" s="10" t="s">
        <v>159</v>
      </c>
      <c r="L14" s="9">
        <v>126.552014669927</v>
      </c>
      <c r="M14" s="10" t="s">
        <v>159</v>
      </c>
      <c r="N14" s="9">
        <v>43.792503667481697</v>
      </c>
      <c r="O14" s="10" t="s">
        <v>159</v>
      </c>
      <c r="P14" s="9">
        <v>0</v>
      </c>
      <c r="Q14" s="10" t="s">
        <v>244</v>
      </c>
      <c r="R14" s="9">
        <v>1357.67202689487</v>
      </c>
      <c r="S14" s="10" t="s">
        <v>159</v>
      </c>
    </row>
    <row r="15" spans="1:19" x14ac:dyDescent="0.2">
      <c r="A15" s="12" t="s">
        <v>181</v>
      </c>
      <c r="B15" s="9">
        <v>4.0385260663507099</v>
      </c>
      <c r="C15" s="10" t="s">
        <v>159</v>
      </c>
      <c r="D15" s="9">
        <v>526.63687677725102</v>
      </c>
      <c r="E15" s="10" t="s">
        <v>159</v>
      </c>
      <c r="F15" s="9">
        <v>0</v>
      </c>
      <c r="G15" s="10" t="s">
        <v>159</v>
      </c>
      <c r="H15" s="9">
        <v>521.90865639810397</v>
      </c>
      <c r="I15" s="10" t="s">
        <v>159</v>
      </c>
      <c r="J15" s="9">
        <v>119.226817535545</v>
      </c>
      <c r="K15" s="10" t="s">
        <v>159</v>
      </c>
      <c r="L15" s="9">
        <v>127.88758770142201</v>
      </c>
      <c r="M15" s="10" t="s">
        <v>159</v>
      </c>
      <c r="N15" s="9">
        <v>41.931234597156397</v>
      </c>
      <c r="O15" s="10" t="s">
        <v>159</v>
      </c>
      <c r="P15" s="9">
        <v>0</v>
      </c>
      <c r="Q15" s="10" t="s">
        <v>244</v>
      </c>
      <c r="R15" s="9">
        <v>1341.6296990758301</v>
      </c>
      <c r="S15" s="10" t="s">
        <v>159</v>
      </c>
    </row>
    <row r="16" spans="1:19" x14ac:dyDescent="0.2">
      <c r="A16" s="12" t="s">
        <v>182</v>
      </c>
      <c r="B16" s="9">
        <v>5.2877537399309604</v>
      </c>
      <c r="C16" s="10" t="s">
        <v>159</v>
      </c>
      <c r="D16" s="9">
        <v>525.88275949367096</v>
      </c>
      <c r="E16" s="10" t="s">
        <v>159</v>
      </c>
      <c r="F16" s="9">
        <v>0</v>
      </c>
      <c r="G16" s="10" t="s">
        <v>159</v>
      </c>
      <c r="H16" s="9">
        <v>503.36633371691602</v>
      </c>
      <c r="I16" s="10" t="s">
        <v>159</v>
      </c>
      <c r="J16" s="9">
        <v>118.733281933257</v>
      </c>
      <c r="K16" s="10" t="s">
        <v>159</v>
      </c>
      <c r="L16" s="9">
        <v>0</v>
      </c>
      <c r="M16" s="10" t="s">
        <v>176</v>
      </c>
      <c r="N16" s="9">
        <v>44.683560414269301</v>
      </c>
      <c r="O16" s="10" t="s">
        <v>159</v>
      </c>
      <c r="P16" s="9">
        <v>0</v>
      </c>
      <c r="Q16" s="10" t="s">
        <v>244</v>
      </c>
      <c r="R16" s="9">
        <v>1197.95368929804</v>
      </c>
      <c r="S16" s="10" t="s">
        <v>178</v>
      </c>
    </row>
    <row r="17" spans="1:19" x14ac:dyDescent="0.2">
      <c r="A17" s="12" t="s">
        <v>183</v>
      </c>
      <c r="B17" s="9">
        <v>4.8989665924276196</v>
      </c>
      <c r="C17" s="10" t="s">
        <v>159</v>
      </c>
      <c r="D17" s="9">
        <v>514.33296213808501</v>
      </c>
      <c r="E17" s="10" t="s">
        <v>159</v>
      </c>
      <c r="F17" s="9">
        <v>53.172230351893099</v>
      </c>
      <c r="G17" s="10" t="s">
        <v>177</v>
      </c>
      <c r="H17" s="9">
        <v>501.02336322160397</v>
      </c>
      <c r="I17" s="10" t="s">
        <v>159</v>
      </c>
      <c r="J17" s="9">
        <v>116.337287305123</v>
      </c>
      <c r="K17" s="10" t="s">
        <v>159</v>
      </c>
      <c r="L17" s="9">
        <v>0</v>
      </c>
      <c r="M17" s="10" t="s">
        <v>176</v>
      </c>
      <c r="N17" s="9">
        <v>39.727282850779503</v>
      </c>
      <c r="O17" s="10" t="s">
        <v>159</v>
      </c>
      <c r="P17" s="9">
        <v>0</v>
      </c>
      <c r="Q17" s="10" t="s">
        <v>244</v>
      </c>
      <c r="R17" s="9">
        <v>1229.4920924599101</v>
      </c>
      <c r="S17" s="10" t="s">
        <v>178</v>
      </c>
    </row>
    <row r="18" spans="1:19" x14ac:dyDescent="0.2">
      <c r="A18" s="12" t="s">
        <v>185</v>
      </c>
      <c r="B18" s="9">
        <v>4.9168574514038896</v>
      </c>
      <c r="C18" s="10" t="s">
        <v>159</v>
      </c>
      <c r="D18" s="9">
        <v>629.47411231101501</v>
      </c>
      <c r="E18" s="10" t="s">
        <v>159</v>
      </c>
      <c r="F18" s="9">
        <v>54.246536028077799</v>
      </c>
      <c r="G18" s="10" t="s">
        <v>159</v>
      </c>
      <c r="H18" s="9">
        <v>525.304846652268</v>
      </c>
      <c r="I18" s="10" t="s">
        <v>159</v>
      </c>
      <c r="J18" s="9">
        <v>128.77909503239701</v>
      </c>
      <c r="K18" s="10" t="s">
        <v>159</v>
      </c>
      <c r="L18" s="9">
        <v>0</v>
      </c>
      <c r="M18" s="10" t="s">
        <v>176</v>
      </c>
      <c r="N18" s="9">
        <v>38.636708423326098</v>
      </c>
      <c r="O18" s="10" t="s">
        <v>159</v>
      </c>
      <c r="P18" s="9">
        <v>0</v>
      </c>
      <c r="Q18" s="10" t="s">
        <v>244</v>
      </c>
      <c r="R18" s="9">
        <v>1381.3581558984899</v>
      </c>
      <c r="S18" s="10" t="s">
        <v>178</v>
      </c>
    </row>
    <row r="19" spans="1:19" x14ac:dyDescent="0.2">
      <c r="A19" s="12" t="s">
        <v>186</v>
      </c>
      <c r="B19" s="9">
        <v>4.5740506329113897</v>
      </c>
      <c r="C19" s="10" t="s">
        <v>159</v>
      </c>
      <c r="D19" s="9">
        <v>640.30194303797498</v>
      </c>
      <c r="E19" s="10" t="s">
        <v>159</v>
      </c>
      <c r="F19" s="9">
        <v>53.459037968354401</v>
      </c>
      <c r="G19" s="10" t="s">
        <v>159</v>
      </c>
      <c r="H19" s="9">
        <v>508.20474683544302</v>
      </c>
      <c r="I19" s="10" t="s">
        <v>159</v>
      </c>
      <c r="J19" s="9">
        <v>128.30350632911399</v>
      </c>
      <c r="K19" s="10" t="s">
        <v>159</v>
      </c>
      <c r="L19" s="9">
        <v>0</v>
      </c>
      <c r="M19" s="10" t="s">
        <v>176</v>
      </c>
      <c r="N19" s="9">
        <v>33.296340018987301</v>
      </c>
      <c r="O19" s="10" t="s">
        <v>159</v>
      </c>
      <c r="P19" s="9">
        <v>0</v>
      </c>
      <c r="Q19" s="10" t="s">
        <v>244</v>
      </c>
      <c r="R19" s="9">
        <v>1368.13962482278</v>
      </c>
      <c r="S19" s="10" t="s">
        <v>178</v>
      </c>
    </row>
    <row r="20" spans="1:19" x14ac:dyDescent="0.2">
      <c r="A20" s="12" t="s">
        <v>187</v>
      </c>
      <c r="B20" s="9">
        <v>4.9762538382804502</v>
      </c>
      <c r="C20" s="10" t="s">
        <v>159</v>
      </c>
      <c r="D20" s="9">
        <v>685.11179938587497</v>
      </c>
      <c r="E20" s="10" t="s">
        <v>159</v>
      </c>
      <c r="F20" s="9">
        <v>50.154178974411501</v>
      </c>
      <c r="G20" s="10" t="s">
        <v>159</v>
      </c>
      <c r="H20" s="9">
        <v>540.613492323439</v>
      </c>
      <c r="I20" s="10" t="s">
        <v>159</v>
      </c>
      <c r="J20" s="9">
        <v>128.93339201637701</v>
      </c>
      <c r="K20" s="10" t="s">
        <v>159</v>
      </c>
      <c r="L20" s="9">
        <v>0</v>
      </c>
      <c r="M20" s="10" t="s">
        <v>176</v>
      </c>
      <c r="N20" s="9">
        <v>31.885682702149399</v>
      </c>
      <c r="O20" s="10" t="s">
        <v>159</v>
      </c>
      <c r="P20" s="9">
        <v>0</v>
      </c>
      <c r="Q20" s="10" t="s">
        <v>244</v>
      </c>
      <c r="R20" s="9">
        <v>1441.6747992405301</v>
      </c>
      <c r="S20" s="10" t="s">
        <v>178</v>
      </c>
    </row>
    <row r="21" spans="1:19" x14ac:dyDescent="0.2">
      <c r="A21" s="12" t="s">
        <v>188</v>
      </c>
      <c r="B21" s="9">
        <v>4.9931999999999999</v>
      </c>
      <c r="C21" s="10" t="s">
        <v>159</v>
      </c>
      <c r="D21" s="9">
        <v>713.44681200000002</v>
      </c>
      <c r="E21" s="10" t="s">
        <v>159</v>
      </c>
      <c r="F21" s="9">
        <v>60.382525823999998</v>
      </c>
      <c r="G21" s="10" t="s">
        <v>159</v>
      </c>
      <c r="H21" s="9">
        <v>559.03472999999997</v>
      </c>
      <c r="I21" s="10" t="s">
        <v>159</v>
      </c>
      <c r="J21" s="9">
        <v>130.62079800000001</v>
      </c>
      <c r="K21" s="10" t="s">
        <v>159</v>
      </c>
      <c r="L21" s="9">
        <v>0</v>
      </c>
      <c r="M21" s="10" t="s">
        <v>176</v>
      </c>
      <c r="N21" s="9">
        <v>38.255795999999997</v>
      </c>
      <c r="O21" s="10" t="s">
        <v>184</v>
      </c>
      <c r="P21" s="9">
        <v>0</v>
      </c>
      <c r="Q21" s="10" t="s">
        <v>244</v>
      </c>
      <c r="R21" s="9">
        <v>1506.7338618240001</v>
      </c>
      <c r="S21" s="10" t="s">
        <v>178</v>
      </c>
    </row>
    <row r="22" spans="1:19" x14ac:dyDescent="0.2">
      <c r="A22" s="12" t="s">
        <v>189</v>
      </c>
      <c r="B22" s="9">
        <v>5.2020527859237502</v>
      </c>
      <c r="C22" s="10" t="s">
        <v>159</v>
      </c>
      <c r="D22" s="9">
        <v>700.24382991202401</v>
      </c>
      <c r="E22" s="10" t="s">
        <v>159</v>
      </c>
      <c r="F22" s="9">
        <v>65.483390375366596</v>
      </c>
      <c r="G22" s="10" t="s">
        <v>159</v>
      </c>
      <c r="H22" s="9">
        <v>566.64997653958903</v>
      </c>
      <c r="I22" s="10" t="s">
        <v>159</v>
      </c>
      <c r="J22" s="9">
        <v>134.767847507331</v>
      </c>
      <c r="K22" s="10" t="s">
        <v>159</v>
      </c>
      <c r="L22" s="9">
        <v>0</v>
      </c>
      <c r="M22" s="10" t="s">
        <v>176</v>
      </c>
      <c r="N22" s="9">
        <v>74.873595307917896</v>
      </c>
      <c r="O22" s="10" t="s">
        <v>159</v>
      </c>
      <c r="P22" s="9">
        <v>0</v>
      </c>
      <c r="Q22" s="10" t="s">
        <v>244</v>
      </c>
      <c r="R22" s="9">
        <v>1547.22069242815</v>
      </c>
      <c r="S22" s="10" t="s">
        <v>178</v>
      </c>
    </row>
    <row r="23" spans="1:19" x14ac:dyDescent="0.2">
      <c r="A23" s="12" t="s">
        <v>190</v>
      </c>
      <c r="B23" s="9">
        <v>5.2034399999999996</v>
      </c>
      <c r="C23" s="10" t="s">
        <v>159</v>
      </c>
      <c r="D23" s="9">
        <v>673.95060000000001</v>
      </c>
      <c r="E23" s="10" t="s">
        <v>159</v>
      </c>
      <c r="F23" s="9">
        <v>64.586739154285695</v>
      </c>
      <c r="G23" s="10" t="s">
        <v>159</v>
      </c>
      <c r="H23" s="9">
        <v>555.06363428571399</v>
      </c>
      <c r="I23" s="10" t="s">
        <v>159</v>
      </c>
      <c r="J23" s="9">
        <v>129.31762285714299</v>
      </c>
      <c r="K23" s="10" t="s">
        <v>159</v>
      </c>
      <c r="L23" s="9">
        <v>0</v>
      </c>
      <c r="M23" s="10" t="s">
        <v>176</v>
      </c>
      <c r="N23" s="9">
        <v>77.964910289142793</v>
      </c>
      <c r="O23" s="10" t="s">
        <v>159</v>
      </c>
      <c r="P23" s="9">
        <v>0</v>
      </c>
      <c r="Q23" s="10" t="s">
        <v>244</v>
      </c>
      <c r="R23" s="9">
        <v>1506.08694658629</v>
      </c>
      <c r="S23" s="10" t="s">
        <v>178</v>
      </c>
    </row>
    <row r="24" spans="1:19" x14ac:dyDescent="0.2">
      <c r="A24" s="12" t="s">
        <v>191</v>
      </c>
      <c r="B24" s="9">
        <v>4.8635224719101098</v>
      </c>
      <c r="C24" s="10" t="s">
        <v>159</v>
      </c>
      <c r="D24" s="9">
        <v>709.10846629213495</v>
      </c>
      <c r="E24" s="10" t="s">
        <v>159</v>
      </c>
      <c r="F24" s="9">
        <v>62.7015873370786</v>
      </c>
      <c r="G24" s="10" t="s">
        <v>159</v>
      </c>
      <c r="H24" s="9">
        <v>523.53672471910102</v>
      </c>
      <c r="I24" s="10" t="s">
        <v>159</v>
      </c>
      <c r="J24" s="9">
        <v>134.33189325842699</v>
      </c>
      <c r="K24" s="10" t="s">
        <v>159</v>
      </c>
      <c r="L24" s="9">
        <v>0</v>
      </c>
      <c r="M24" s="10" t="s">
        <v>176</v>
      </c>
      <c r="N24" s="9">
        <v>85.322646067415704</v>
      </c>
      <c r="O24" s="10" t="s">
        <v>159</v>
      </c>
      <c r="P24" s="9">
        <v>0</v>
      </c>
      <c r="Q24" s="10" t="s">
        <v>244</v>
      </c>
      <c r="R24" s="9">
        <v>1519.86484014607</v>
      </c>
      <c r="S24" s="10" t="s">
        <v>178</v>
      </c>
    </row>
    <row r="25" spans="1:19" x14ac:dyDescent="0.2">
      <c r="A25" s="12" t="s">
        <v>193</v>
      </c>
      <c r="B25" s="9">
        <v>6.3321939058171797</v>
      </c>
      <c r="C25" s="10" t="s">
        <v>159</v>
      </c>
      <c r="D25" s="9">
        <v>749.677645429363</v>
      </c>
      <c r="E25" s="10" t="s">
        <v>159</v>
      </c>
      <c r="F25" s="9">
        <v>58.264737673130199</v>
      </c>
      <c r="G25" s="10" t="s">
        <v>159</v>
      </c>
      <c r="H25" s="9">
        <v>485.32583933517998</v>
      </c>
      <c r="I25" s="10" t="s">
        <v>159</v>
      </c>
      <c r="J25" s="9">
        <v>136.98965650969501</v>
      </c>
      <c r="K25" s="10" t="s">
        <v>159</v>
      </c>
      <c r="L25" s="9">
        <v>0</v>
      </c>
      <c r="M25" s="10" t="s">
        <v>176</v>
      </c>
      <c r="N25" s="9">
        <v>99.307096952908594</v>
      </c>
      <c r="O25" s="10" t="s">
        <v>159</v>
      </c>
      <c r="P25" s="9">
        <v>0</v>
      </c>
      <c r="Q25" s="10" t="s">
        <v>244</v>
      </c>
      <c r="R25" s="9">
        <v>1535.89716980609</v>
      </c>
      <c r="S25" s="10" t="s">
        <v>178</v>
      </c>
    </row>
    <row r="26" spans="1:19" x14ac:dyDescent="0.2">
      <c r="A26" s="12" t="s">
        <v>194</v>
      </c>
      <c r="B26" s="9">
        <v>15.9098929219601</v>
      </c>
      <c r="C26" s="10" t="s">
        <v>159</v>
      </c>
      <c r="D26" s="9">
        <v>770.432063520871</v>
      </c>
      <c r="E26" s="10" t="s">
        <v>159</v>
      </c>
      <c r="F26" s="9">
        <v>56.948969858439199</v>
      </c>
      <c r="G26" s="10" t="s">
        <v>159</v>
      </c>
      <c r="H26" s="9">
        <v>482.64540617695098</v>
      </c>
      <c r="I26" s="10" t="s">
        <v>159</v>
      </c>
      <c r="J26" s="9">
        <v>129.426615245009</v>
      </c>
      <c r="K26" s="10" t="s">
        <v>159</v>
      </c>
      <c r="L26" s="9">
        <v>0</v>
      </c>
      <c r="M26" s="10" t="s">
        <v>176</v>
      </c>
      <c r="N26" s="9">
        <v>116.277729767151</v>
      </c>
      <c r="O26" s="10" t="s">
        <v>159</v>
      </c>
      <c r="P26" s="9">
        <v>0</v>
      </c>
      <c r="Q26" s="10" t="s">
        <v>244</v>
      </c>
      <c r="R26" s="9">
        <v>1571.6406774903801</v>
      </c>
      <c r="S26" s="10" t="s">
        <v>178</v>
      </c>
    </row>
    <row r="27" spans="1:19" x14ac:dyDescent="0.2">
      <c r="A27" s="12" t="s">
        <v>196</v>
      </c>
      <c r="B27" s="9">
        <v>58.010233303650899</v>
      </c>
      <c r="C27" s="10" t="s">
        <v>159</v>
      </c>
      <c r="D27" s="9">
        <v>739.01793766696403</v>
      </c>
      <c r="E27" s="10" t="s">
        <v>159</v>
      </c>
      <c r="F27" s="9">
        <v>55.931000890471999</v>
      </c>
      <c r="G27" s="10" t="s">
        <v>159</v>
      </c>
      <c r="H27" s="9">
        <v>448.18408205246698</v>
      </c>
      <c r="I27" s="10" t="s">
        <v>159</v>
      </c>
      <c r="J27" s="9">
        <v>138.993820124666</v>
      </c>
      <c r="K27" s="10" t="s">
        <v>159</v>
      </c>
      <c r="L27" s="9">
        <v>0</v>
      </c>
      <c r="M27" s="10" t="s">
        <v>176</v>
      </c>
      <c r="N27" s="9">
        <v>112.033126703829</v>
      </c>
      <c r="O27" s="10" t="s">
        <v>159</v>
      </c>
      <c r="P27" s="9">
        <v>0</v>
      </c>
      <c r="Q27" s="10" t="s">
        <v>244</v>
      </c>
      <c r="R27" s="9">
        <v>1552.1702007420499</v>
      </c>
      <c r="S27" s="10" t="s">
        <v>178</v>
      </c>
    </row>
    <row r="28" spans="1:19" x14ac:dyDescent="0.2">
      <c r="A28" s="12" t="s">
        <v>197</v>
      </c>
      <c r="B28" s="9">
        <v>81.911374233128797</v>
      </c>
      <c r="C28" s="10" t="s">
        <v>159</v>
      </c>
      <c r="D28" s="9">
        <v>704.40303943908896</v>
      </c>
      <c r="E28" s="10" t="s">
        <v>159</v>
      </c>
      <c r="F28" s="9">
        <v>49.106287467134102</v>
      </c>
      <c r="G28" s="10" t="s">
        <v>159</v>
      </c>
      <c r="H28" s="9">
        <v>466.87224683926399</v>
      </c>
      <c r="I28" s="10" t="s">
        <v>159</v>
      </c>
      <c r="J28" s="9">
        <v>138.94081682734401</v>
      </c>
      <c r="K28" s="10" t="s">
        <v>159</v>
      </c>
      <c r="L28" s="9">
        <v>0</v>
      </c>
      <c r="M28" s="10" t="s">
        <v>176</v>
      </c>
      <c r="N28" s="9">
        <v>104.97757967432101</v>
      </c>
      <c r="O28" s="10" t="s">
        <v>159</v>
      </c>
      <c r="P28" s="9">
        <v>0</v>
      </c>
      <c r="Q28" s="10" t="s">
        <v>244</v>
      </c>
      <c r="R28" s="9">
        <v>1546.2113444802801</v>
      </c>
      <c r="S28" s="10" t="s">
        <v>178</v>
      </c>
    </row>
    <row r="29" spans="1:19" x14ac:dyDescent="0.2">
      <c r="A29" s="12" t="s">
        <v>198</v>
      </c>
      <c r="B29" s="9">
        <v>142.614995678479</v>
      </c>
      <c r="C29" s="10" t="s">
        <v>159</v>
      </c>
      <c r="D29" s="9">
        <v>567.864917891098</v>
      </c>
      <c r="E29" s="10" t="s">
        <v>159</v>
      </c>
      <c r="F29" s="9">
        <v>39.042949006050101</v>
      </c>
      <c r="G29" s="10" t="s">
        <v>159</v>
      </c>
      <c r="H29" s="9">
        <v>366.29839876682797</v>
      </c>
      <c r="I29" s="10" t="s">
        <v>159</v>
      </c>
      <c r="J29" s="9">
        <v>131.51697666378601</v>
      </c>
      <c r="K29" s="10" t="s">
        <v>159</v>
      </c>
      <c r="L29" s="9">
        <v>0</v>
      </c>
      <c r="M29" s="10" t="s">
        <v>176</v>
      </c>
      <c r="N29" s="9">
        <v>73.413466536041497</v>
      </c>
      <c r="O29" s="10" t="s">
        <v>159</v>
      </c>
      <c r="P29" s="9">
        <v>0</v>
      </c>
      <c r="Q29" s="10" t="s">
        <v>244</v>
      </c>
      <c r="R29" s="9">
        <v>1320.7517045422801</v>
      </c>
      <c r="S29" s="10" t="s">
        <v>178</v>
      </c>
    </row>
    <row r="30" spans="1:19" x14ac:dyDescent="0.2">
      <c r="A30" s="12" t="s">
        <v>199</v>
      </c>
      <c r="B30" s="9">
        <v>242.65833702127699</v>
      </c>
      <c r="C30" s="10" t="s">
        <v>159</v>
      </c>
      <c r="D30" s="9">
        <v>702.32349446808496</v>
      </c>
      <c r="E30" s="10" t="s">
        <v>159</v>
      </c>
      <c r="F30" s="9">
        <v>58.235361702127697</v>
      </c>
      <c r="G30" s="10" t="s">
        <v>159</v>
      </c>
      <c r="H30" s="9">
        <v>503.72233723210201</v>
      </c>
      <c r="I30" s="10" t="s">
        <v>159</v>
      </c>
      <c r="J30" s="9">
        <v>163.29832851063799</v>
      </c>
      <c r="K30" s="10" t="s">
        <v>159</v>
      </c>
      <c r="L30" s="9">
        <v>0</v>
      </c>
      <c r="M30" s="10" t="s">
        <v>176</v>
      </c>
      <c r="N30" s="9">
        <v>63.180161099233999</v>
      </c>
      <c r="O30" s="10" t="s">
        <v>159</v>
      </c>
      <c r="P30" s="9">
        <v>0</v>
      </c>
      <c r="Q30" s="10" t="s">
        <v>244</v>
      </c>
      <c r="R30" s="9">
        <v>1733.4180200334599</v>
      </c>
      <c r="S30" s="10" t="s">
        <v>178</v>
      </c>
    </row>
    <row r="31" spans="1:19" x14ac:dyDescent="0.2">
      <c r="A31" s="12" t="s">
        <v>200</v>
      </c>
      <c r="B31" s="9">
        <v>264.28627524429999</v>
      </c>
      <c r="C31" s="10" t="s">
        <v>159</v>
      </c>
      <c r="D31" s="9">
        <v>535.35976710097702</v>
      </c>
      <c r="E31" s="10" t="s">
        <v>159</v>
      </c>
      <c r="F31" s="9">
        <v>52.115936482084699</v>
      </c>
      <c r="G31" s="10" t="s">
        <v>159</v>
      </c>
      <c r="H31" s="9">
        <v>494.037680729805</v>
      </c>
      <c r="I31" s="10" t="s">
        <v>159</v>
      </c>
      <c r="J31" s="9">
        <v>146.846990228013</v>
      </c>
      <c r="K31" s="10" t="s">
        <v>159</v>
      </c>
      <c r="L31" s="9">
        <v>0</v>
      </c>
      <c r="M31" s="10" t="s">
        <v>176</v>
      </c>
      <c r="N31" s="9">
        <v>98.967264980130295</v>
      </c>
      <c r="O31" s="10" t="s">
        <v>159</v>
      </c>
      <c r="P31" s="9">
        <v>0</v>
      </c>
      <c r="Q31" s="10" t="s">
        <v>244</v>
      </c>
      <c r="R31" s="9">
        <v>1591.61391476531</v>
      </c>
      <c r="S31" s="10" t="s">
        <v>178</v>
      </c>
    </row>
    <row r="32" spans="1:19" x14ac:dyDescent="0.2">
      <c r="A32" s="15" t="s">
        <v>201</v>
      </c>
      <c r="B32" s="13">
        <v>179.679</v>
      </c>
      <c r="C32" s="14" t="s">
        <v>159</v>
      </c>
      <c r="D32" s="13">
        <v>655.86400000000003</v>
      </c>
      <c r="E32" s="14" t="s">
        <v>159</v>
      </c>
      <c r="F32" s="13">
        <v>49.08</v>
      </c>
      <c r="G32" s="14" t="s">
        <v>159</v>
      </c>
      <c r="H32" s="13">
        <v>527.92226530000005</v>
      </c>
      <c r="I32" s="14" t="s">
        <v>159</v>
      </c>
      <c r="J32" s="13">
        <v>144.69200000000001</v>
      </c>
      <c r="K32" s="14" t="s">
        <v>159</v>
      </c>
      <c r="L32" s="13">
        <v>0</v>
      </c>
      <c r="M32" s="14" t="s">
        <v>176</v>
      </c>
      <c r="N32" s="13">
        <v>208.46520100000001</v>
      </c>
      <c r="O32" s="14" t="s">
        <v>159</v>
      </c>
      <c r="P32" s="13">
        <v>0</v>
      </c>
      <c r="Q32" s="14" t="s">
        <v>244</v>
      </c>
      <c r="R32" s="13">
        <v>1765.7024663</v>
      </c>
      <c r="S32" s="14" t="s">
        <v>178</v>
      </c>
    </row>
    <row r="34" spans="1:2" x14ac:dyDescent="0.2">
      <c r="A34" s="16" t="s">
        <v>202</v>
      </c>
      <c r="B34" s="16" t="s">
        <v>203</v>
      </c>
    </row>
    <row r="36" spans="1:2" x14ac:dyDescent="0.2">
      <c r="B36" s="16" t="s">
        <v>312</v>
      </c>
    </row>
    <row r="37" spans="1:2" x14ac:dyDescent="0.2">
      <c r="B37" s="16" t="s">
        <v>313</v>
      </c>
    </row>
    <row r="39" spans="1:2" x14ac:dyDescent="0.2">
      <c r="B39" s="16" t="s">
        <v>208</v>
      </c>
    </row>
    <row r="40" spans="1:2" x14ac:dyDescent="0.2">
      <c r="B40" s="16" t="s">
        <v>247</v>
      </c>
    </row>
    <row r="41" spans="1:2" x14ac:dyDescent="0.2">
      <c r="B41" s="16" t="s">
        <v>209</v>
      </c>
    </row>
    <row r="44" spans="1:2" x14ac:dyDescent="0.2">
      <c r="A44" s="17" t="str">
        <f>HYPERLINK("#'KENO 1'!A2", "&lt;&lt;&lt; Previous table")</f>
        <v>&lt;&lt;&lt; Previous table</v>
      </c>
    </row>
    <row r="45" spans="1:2" x14ac:dyDescent="0.2">
      <c r="A45" s="17" t="str">
        <f>HYPERLINK("#'KENO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 "Link to index")</f>
        <v>Link to index</v>
      </c>
    </row>
    <row r="2" spans="1:19" ht="15.75" customHeight="1" x14ac:dyDescent="0.2">
      <c r="A2" s="25" t="s">
        <v>211</v>
      </c>
      <c r="B2" s="24"/>
      <c r="C2" s="24"/>
      <c r="D2" s="24"/>
      <c r="E2" s="24"/>
      <c r="F2" s="24"/>
      <c r="G2" s="24"/>
      <c r="H2" s="24"/>
      <c r="I2" s="24"/>
      <c r="J2" s="24"/>
      <c r="K2" s="24"/>
      <c r="L2" s="24"/>
      <c r="M2" s="24"/>
      <c r="N2" s="24"/>
      <c r="O2" s="24"/>
      <c r="P2" s="24"/>
      <c r="Q2" s="24"/>
      <c r="R2" s="24"/>
      <c r="S2" s="24"/>
    </row>
    <row r="3" spans="1:19" ht="15.75" customHeight="1" x14ac:dyDescent="0.2">
      <c r="A3" s="25" t="s">
        <v>26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363.00937985136602</v>
      </c>
      <c r="C7" s="10" t="s">
        <v>159</v>
      </c>
      <c r="D7" s="18">
        <v>560.19208005396001</v>
      </c>
      <c r="E7" s="10" t="s">
        <v>159</v>
      </c>
      <c r="F7" s="18">
        <v>3452.6981860168298</v>
      </c>
      <c r="G7" s="10" t="s">
        <v>159</v>
      </c>
      <c r="H7" s="18">
        <v>1794.02343408056</v>
      </c>
      <c r="I7" s="10" t="s">
        <v>159</v>
      </c>
      <c r="J7" s="18">
        <v>251.34955439115899</v>
      </c>
      <c r="K7" s="10" t="s">
        <v>159</v>
      </c>
      <c r="L7" s="18">
        <v>2717.4186091091401</v>
      </c>
      <c r="M7" s="10" t="s">
        <v>159</v>
      </c>
      <c r="N7" s="18">
        <v>3772.1090987040202</v>
      </c>
      <c r="O7" s="10" t="s">
        <v>159</v>
      </c>
      <c r="P7" s="18">
        <v>1278.6171788566</v>
      </c>
      <c r="Q7" s="10" t="s">
        <v>159</v>
      </c>
      <c r="R7" s="18">
        <v>1709.10480818767</v>
      </c>
      <c r="S7" s="10" t="s">
        <v>159</v>
      </c>
    </row>
    <row r="8" spans="1:19" x14ac:dyDescent="0.2">
      <c r="A8" s="12" t="s">
        <v>171</v>
      </c>
      <c r="B8" s="18">
        <v>427.71655983112902</v>
      </c>
      <c r="C8" s="10" t="s">
        <v>159</v>
      </c>
      <c r="D8" s="18">
        <v>594.98671247314599</v>
      </c>
      <c r="E8" s="10" t="s">
        <v>159</v>
      </c>
      <c r="F8" s="18">
        <v>3960.3619835387599</v>
      </c>
      <c r="G8" s="10" t="s">
        <v>159</v>
      </c>
      <c r="H8" s="18">
        <v>2025.54137116026</v>
      </c>
      <c r="I8" s="10" t="s">
        <v>159</v>
      </c>
      <c r="J8" s="18">
        <v>262.35403234608299</v>
      </c>
      <c r="K8" s="10" t="s">
        <v>159</v>
      </c>
      <c r="L8" s="18">
        <v>2830.5914006135099</v>
      </c>
      <c r="M8" s="10" t="s">
        <v>159</v>
      </c>
      <c r="N8" s="18">
        <v>2601.1407516450099</v>
      </c>
      <c r="O8" s="10" t="s">
        <v>159</v>
      </c>
      <c r="P8" s="18">
        <v>1000.38228519799</v>
      </c>
      <c r="Q8" s="10" t="s">
        <v>159</v>
      </c>
      <c r="R8" s="18">
        <v>1452.9009062442101</v>
      </c>
      <c r="S8" s="10" t="s">
        <v>159</v>
      </c>
    </row>
    <row r="9" spans="1:19" x14ac:dyDescent="0.2">
      <c r="A9" s="12" t="s">
        <v>172</v>
      </c>
      <c r="B9" s="18">
        <v>381.78880156962299</v>
      </c>
      <c r="C9" s="10" t="s">
        <v>159</v>
      </c>
      <c r="D9" s="18">
        <v>595.49727264523904</v>
      </c>
      <c r="E9" s="10" t="s">
        <v>159</v>
      </c>
      <c r="F9" s="18">
        <v>4403.6958274210601</v>
      </c>
      <c r="G9" s="10" t="s">
        <v>159</v>
      </c>
      <c r="H9" s="18">
        <v>2260.2100747876202</v>
      </c>
      <c r="I9" s="10" t="s">
        <v>159</v>
      </c>
      <c r="J9" s="18">
        <v>268.04564293869203</v>
      </c>
      <c r="K9" s="10" t="s">
        <v>159</v>
      </c>
      <c r="L9" s="18">
        <v>2605.0319400316598</v>
      </c>
      <c r="M9" s="10" t="s">
        <v>159</v>
      </c>
      <c r="N9" s="18">
        <v>3007.48040183284</v>
      </c>
      <c r="O9" s="10" t="s">
        <v>159</v>
      </c>
      <c r="P9" s="18">
        <v>993.47848877352897</v>
      </c>
      <c r="Q9" s="10" t="s">
        <v>159</v>
      </c>
      <c r="R9" s="18">
        <v>1595.39432634072</v>
      </c>
      <c r="S9" s="10" t="s">
        <v>159</v>
      </c>
    </row>
    <row r="10" spans="1:19" x14ac:dyDescent="0.2">
      <c r="A10" s="12" t="s">
        <v>173</v>
      </c>
      <c r="B10" s="18">
        <v>388.46940331397099</v>
      </c>
      <c r="C10" s="10" t="s">
        <v>159</v>
      </c>
      <c r="D10" s="18">
        <v>638.62388100928001</v>
      </c>
      <c r="E10" s="10" t="s">
        <v>159</v>
      </c>
      <c r="F10" s="18">
        <v>4980.2360770477499</v>
      </c>
      <c r="G10" s="10" t="s">
        <v>159</v>
      </c>
      <c r="H10" s="18">
        <v>2218.81710477249</v>
      </c>
      <c r="I10" s="10" t="s">
        <v>159</v>
      </c>
      <c r="J10" s="18">
        <v>295.76307928948199</v>
      </c>
      <c r="K10" s="10" t="s">
        <v>159</v>
      </c>
      <c r="L10" s="18">
        <v>2756.4915086501501</v>
      </c>
      <c r="M10" s="10" t="s">
        <v>159</v>
      </c>
      <c r="N10" s="18">
        <v>2863.22530364251</v>
      </c>
      <c r="O10" s="10" t="s">
        <v>159</v>
      </c>
      <c r="P10" s="18">
        <v>951.48560990356805</v>
      </c>
      <c r="Q10" s="10" t="s">
        <v>159</v>
      </c>
      <c r="R10" s="18">
        <v>1574.96224273129</v>
      </c>
      <c r="S10" s="10" t="s">
        <v>159</v>
      </c>
    </row>
    <row r="11" spans="1:19" x14ac:dyDescent="0.2">
      <c r="A11" s="12" t="s">
        <v>174</v>
      </c>
      <c r="B11" s="18">
        <v>370.72675690611101</v>
      </c>
      <c r="C11" s="10" t="s">
        <v>159</v>
      </c>
      <c r="D11" s="18">
        <v>636.48546914704002</v>
      </c>
      <c r="E11" s="10" t="s">
        <v>159</v>
      </c>
      <c r="F11" s="18">
        <v>5126.3885933177298</v>
      </c>
      <c r="G11" s="10" t="s">
        <v>159</v>
      </c>
      <c r="H11" s="18">
        <v>2095.79000325487</v>
      </c>
      <c r="I11" s="10" t="s">
        <v>159</v>
      </c>
      <c r="J11" s="18">
        <v>326.17414024384402</v>
      </c>
      <c r="K11" s="10" t="s">
        <v>159</v>
      </c>
      <c r="L11" s="18">
        <v>2570.8552187791902</v>
      </c>
      <c r="M11" s="10" t="s">
        <v>159</v>
      </c>
      <c r="N11" s="18">
        <v>2301.3339309920998</v>
      </c>
      <c r="O11" s="10" t="s">
        <v>159</v>
      </c>
      <c r="P11" s="18">
        <v>970.97709998912899</v>
      </c>
      <c r="Q11" s="10" t="s">
        <v>159</v>
      </c>
      <c r="R11" s="18">
        <v>1414.0518238483501</v>
      </c>
      <c r="S11" s="10" t="s">
        <v>159</v>
      </c>
    </row>
    <row r="12" spans="1:19" x14ac:dyDescent="0.2">
      <c r="A12" s="12" t="s">
        <v>175</v>
      </c>
      <c r="B12" s="18">
        <v>369.92433706350101</v>
      </c>
      <c r="C12" s="10" t="s">
        <v>159</v>
      </c>
      <c r="D12" s="18">
        <v>0</v>
      </c>
      <c r="E12" s="10" t="s">
        <v>176</v>
      </c>
      <c r="F12" s="18">
        <v>5396.5311216228602</v>
      </c>
      <c r="G12" s="10" t="s">
        <v>159</v>
      </c>
      <c r="H12" s="18">
        <v>2052.9880926995902</v>
      </c>
      <c r="I12" s="10" t="s">
        <v>177</v>
      </c>
      <c r="J12" s="18">
        <v>340.14014889426801</v>
      </c>
      <c r="K12" s="10" t="s">
        <v>159</v>
      </c>
      <c r="L12" s="18">
        <v>2588.6292578115199</v>
      </c>
      <c r="M12" s="10" t="s">
        <v>159</v>
      </c>
      <c r="N12" s="18">
        <v>2222.65414914651</v>
      </c>
      <c r="O12" s="10" t="s">
        <v>159</v>
      </c>
      <c r="P12" s="18">
        <v>828.41239458938605</v>
      </c>
      <c r="Q12" s="10" t="s">
        <v>159</v>
      </c>
      <c r="R12" s="18">
        <v>1164.461339921</v>
      </c>
      <c r="S12" s="10" t="s">
        <v>178</v>
      </c>
    </row>
    <row r="13" spans="1:19" x14ac:dyDescent="0.2">
      <c r="A13" s="12" t="s">
        <v>179</v>
      </c>
      <c r="B13" s="18">
        <v>360.57795212271202</v>
      </c>
      <c r="C13" s="10" t="s">
        <v>159</v>
      </c>
      <c r="D13" s="18">
        <v>0</v>
      </c>
      <c r="E13" s="10" t="s">
        <v>176</v>
      </c>
      <c r="F13" s="18">
        <v>5699.5949991195603</v>
      </c>
      <c r="G13" s="10" t="s">
        <v>159</v>
      </c>
      <c r="H13" s="18">
        <v>2084.6212411267902</v>
      </c>
      <c r="I13" s="10" t="s">
        <v>159</v>
      </c>
      <c r="J13" s="18">
        <v>405.11911030532701</v>
      </c>
      <c r="K13" s="10" t="s">
        <v>159</v>
      </c>
      <c r="L13" s="18">
        <v>2678.98678590074</v>
      </c>
      <c r="M13" s="10" t="s">
        <v>159</v>
      </c>
      <c r="N13" s="18">
        <v>2043.7286093018399</v>
      </c>
      <c r="O13" s="10" t="s">
        <v>159</v>
      </c>
      <c r="P13" s="18">
        <v>918.52016076157599</v>
      </c>
      <c r="Q13" s="10" t="s">
        <v>159</v>
      </c>
      <c r="R13" s="18">
        <v>1149.05996058083</v>
      </c>
      <c r="S13" s="10" t="s">
        <v>178</v>
      </c>
    </row>
    <row r="14" spans="1:19" x14ac:dyDescent="0.2">
      <c r="A14" s="12" t="s">
        <v>180</v>
      </c>
      <c r="B14" s="18">
        <v>340.49539694659501</v>
      </c>
      <c r="C14" s="10" t="s">
        <v>159</v>
      </c>
      <c r="D14" s="18">
        <v>0</v>
      </c>
      <c r="E14" s="10" t="s">
        <v>176</v>
      </c>
      <c r="F14" s="18">
        <v>6457.6388888888896</v>
      </c>
      <c r="G14" s="10" t="s">
        <v>159</v>
      </c>
      <c r="H14" s="18">
        <v>1965.2366450100001</v>
      </c>
      <c r="I14" s="10" t="s">
        <v>159</v>
      </c>
      <c r="J14" s="18">
        <v>372.14442539359197</v>
      </c>
      <c r="K14" s="10" t="s">
        <v>159</v>
      </c>
      <c r="L14" s="18">
        <v>2773.17555314734</v>
      </c>
      <c r="M14" s="10" t="s">
        <v>159</v>
      </c>
      <c r="N14" s="18">
        <v>2070.6335587153599</v>
      </c>
      <c r="O14" s="10" t="s">
        <v>159</v>
      </c>
      <c r="P14" s="18">
        <v>979.02465352082004</v>
      </c>
      <c r="Q14" s="10" t="s">
        <v>159</v>
      </c>
      <c r="R14" s="18">
        <v>1150.1030282003001</v>
      </c>
      <c r="S14" s="10" t="s">
        <v>178</v>
      </c>
    </row>
    <row r="15" spans="1:19" x14ac:dyDescent="0.2">
      <c r="A15" s="12" t="s">
        <v>181</v>
      </c>
      <c r="B15" s="18">
        <v>346.146495945835</v>
      </c>
      <c r="C15" s="10" t="s">
        <v>159</v>
      </c>
      <c r="D15" s="18">
        <v>0</v>
      </c>
      <c r="E15" s="10" t="s">
        <v>176</v>
      </c>
      <c r="F15" s="18">
        <v>6626.6259844395599</v>
      </c>
      <c r="G15" s="10" t="s">
        <v>159</v>
      </c>
      <c r="H15" s="18">
        <v>1846.2417777191299</v>
      </c>
      <c r="I15" s="10" t="s">
        <v>159</v>
      </c>
      <c r="J15" s="18">
        <v>399.57102242295599</v>
      </c>
      <c r="K15" s="10" t="s">
        <v>159</v>
      </c>
      <c r="L15" s="18">
        <v>2620.7385081972502</v>
      </c>
      <c r="M15" s="10" t="s">
        <v>159</v>
      </c>
      <c r="N15" s="18">
        <v>2064.6275067812799</v>
      </c>
      <c r="O15" s="10" t="s">
        <v>159</v>
      </c>
      <c r="P15" s="18">
        <v>1069.48509301892</v>
      </c>
      <c r="Q15" s="10" t="s">
        <v>159</v>
      </c>
      <c r="R15" s="18">
        <v>1139.16298961654</v>
      </c>
      <c r="S15" s="10" t="s">
        <v>178</v>
      </c>
    </row>
    <row r="16" spans="1:19" x14ac:dyDescent="0.2">
      <c r="A16" s="12" t="s">
        <v>182</v>
      </c>
      <c r="B16" s="18">
        <v>315.66469158746298</v>
      </c>
      <c r="C16" s="10" t="s">
        <v>159</v>
      </c>
      <c r="D16" s="18">
        <v>0</v>
      </c>
      <c r="E16" s="10" t="s">
        <v>176</v>
      </c>
      <c r="F16" s="18">
        <v>6773.33980414708</v>
      </c>
      <c r="G16" s="10" t="s">
        <v>159</v>
      </c>
      <c r="H16" s="18">
        <v>1731.64774749359</v>
      </c>
      <c r="I16" s="10" t="s">
        <v>159</v>
      </c>
      <c r="J16" s="18">
        <v>435.20242974160499</v>
      </c>
      <c r="K16" s="10" t="s">
        <v>159</v>
      </c>
      <c r="L16" s="18">
        <v>0</v>
      </c>
      <c r="M16" s="10" t="s">
        <v>176</v>
      </c>
      <c r="N16" s="18">
        <v>2077.4942736422099</v>
      </c>
      <c r="O16" s="10" t="s">
        <v>159</v>
      </c>
      <c r="P16" s="18">
        <v>1367.08103485262</v>
      </c>
      <c r="Q16" s="10" t="s">
        <v>159</v>
      </c>
      <c r="R16" s="18">
        <v>1094.91193647318</v>
      </c>
      <c r="S16" s="10" t="s">
        <v>178</v>
      </c>
    </row>
    <row r="17" spans="1:19" x14ac:dyDescent="0.2">
      <c r="A17" s="12" t="s">
        <v>183</v>
      </c>
      <c r="B17" s="18">
        <v>319.26690656501899</v>
      </c>
      <c r="C17" s="10" t="s">
        <v>159</v>
      </c>
      <c r="D17" s="18">
        <v>0</v>
      </c>
      <c r="E17" s="10" t="s">
        <v>176</v>
      </c>
      <c r="F17" s="18">
        <v>7092.0650229487101</v>
      </c>
      <c r="G17" s="10" t="s">
        <v>184</v>
      </c>
      <c r="H17" s="18">
        <v>1781.1408390929601</v>
      </c>
      <c r="I17" s="10" t="s">
        <v>159</v>
      </c>
      <c r="J17" s="18">
        <v>394.57234569907803</v>
      </c>
      <c r="K17" s="10" t="s">
        <v>159</v>
      </c>
      <c r="L17" s="18">
        <v>0</v>
      </c>
      <c r="M17" s="10" t="s">
        <v>176</v>
      </c>
      <c r="N17" s="18">
        <v>2207.2768412390001</v>
      </c>
      <c r="O17" s="10" t="s">
        <v>159</v>
      </c>
      <c r="P17" s="18">
        <v>1420.0228757417301</v>
      </c>
      <c r="Q17" s="10" t="s">
        <v>159</v>
      </c>
      <c r="R17" s="18">
        <v>1146.02969551091</v>
      </c>
      <c r="S17" s="10" t="s">
        <v>178</v>
      </c>
    </row>
    <row r="18" spans="1:19" x14ac:dyDescent="0.2">
      <c r="A18" s="12" t="s">
        <v>185</v>
      </c>
      <c r="B18" s="18">
        <v>359.58430662153802</v>
      </c>
      <c r="C18" s="10" t="s">
        <v>159</v>
      </c>
      <c r="D18" s="18">
        <v>0</v>
      </c>
      <c r="E18" s="10" t="s">
        <v>176</v>
      </c>
      <c r="F18" s="18">
        <v>7312.0783879732198</v>
      </c>
      <c r="G18" s="10" t="s">
        <v>159</v>
      </c>
      <c r="H18" s="18">
        <v>1868.03059041656</v>
      </c>
      <c r="I18" s="10" t="s">
        <v>159</v>
      </c>
      <c r="J18" s="18">
        <v>426.27276034080199</v>
      </c>
      <c r="K18" s="10" t="s">
        <v>159</v>
      </c>
      <c r="L18" s="18">
        <v>0</v>
      </c>
      <c r="M18" s="10" t="s">
        <v>176</v>
      </c>
      <c r="N18" s="18">
        <v>2202.8293238496399</v>
      </c>
      <c r="O18" s="10" t="s">
        <v>159</v>
      </c>
      <c r="P18" s="18">
        <v>1512.78915482046</v>
      </c>
      <c r="Q18" s="10" t="s">
        <v>159</v>
      </c>
      <c r="R18" s="18">
        <v>1180.87269961775</v>
      </c>
      <c r="S18" s="10" t="s">
        <v>178</v>
      </c>
    </row>
    <row r="19" spans="1:19" x14ac:dyDescent="0.2">
      <c r="A19" s="12" t="s">
        <v>186</v>
      </c>
      <c r="B19" s="18">
        <v>359.717211798748</v>
      </c>
      <c r="C19" s="10" t="s">
        <v>159</v>
      </c>
      <c r="D19" s="18">
        <v>0</v>
      </c>
      <c r="E19" s="10" t="s">
        <v>176</v>
      </c>
      <c r="F19" s="18">
        <v>6865.6169191377203</v>
      </c>
      <c r="G19" s="10" t="s">
        <v>159</v>
      </c>
      <c r="H19" s="18">
        <v>1772.3899588976101</v>
      </c>
      <c r="I19" s="10" t="s">
        <v>159</v>
      </c>
      <c r="J19" s="18">
        <v>422.76060556870101</v>
      </c>
      <c r="K19" s="10" t="s">
        <v>159</v>
      </c>
      <c r="L19" s="18">
        <v>0</v>
      </c>
      <c r="M19" s="10" t="s">
        <v>176</v>
      </c>
      <c r="N19" s="18">
        <v>2292.4214649709802</v>
      </c>
      <c r="O19" s="10" t="s">
        <v>159</v>
      </c>
      <c r="P19" s="18">
        <v>1472.97069788413</v>
      </c>
      <c r="Q19" s="10" t="s">
        <v>159</v>
      </c>
      <c r="R19" s="18">
        <v>1179.2781778195999</v>
      </c>
      <c r="S19" s="10" t="s">
        <v>178</v>
      </c>
    </row>
    <row r="20" spans="1:19" x14ac:dyDescent="0.2">
      <c r="A20" s="12" t="s">
        <v>187</v>
      </c>
      <c r="B20" s="18">
        <v>332.00158054177501</v>
      </c>
      <c r="C20" s="10" t="s">
        <v>159</v>
      </c>
      <c r="D20" s="18">
        <v>0</v>
      </c>
      <c r="E20" s="10" t="s">
        <v>176</v>
      </c>
      <c r="F20" s="18">
        <v>6505.4002665984299</v>
      </c>
      <c r="G20" s="10" t="s">
        <v>159</v>
      </c>
      <c r="H20" s="18">
        <v>1777.28694804629</v>
      </c>
      <c r="I20" s="10" t="s">
        <v>159</v>
      </c>
      <c r="J20" s="18">
        <v>399.524889236484</v>
      </c>
      <c r="K20" s="10" t="s">
        <v>159</v>
      </c>
      <c r="L20" s="18">
        <v>0</v>
      </c>
      <c r="M20" s="10" t="s">
        <v>176</v>
      </c>
      <c r="N20" s="18">
        <v>2443.6345069200402</v>
      </c>
      <c r="O20" s="10" t="s">
        <v>159</v>
      </c>
      <c r="P20" s="18">
        <v>1442.7825439001799</v>
      </c>
      <c r="Q20" s="10" t="s">
        <v>159</v>
      </c>
      <c r="R20" s="18">
        <v>1211.5335021419501</v>
      </c>
      <c r="S20" s="10" t="s">
        <v>178</v>
      </c>
    </row>
    <row r="21" spans="1:19" x14ac:dyDescent="0.2">
      <c r="A21" s="12" t="s">
        <v>188</v>
      </c>
      <c r="B21" s="18">
        <v>317.46402967390702</v>
      </c>
      <c r="C21" s="10" t="s">
        <v>159</v>
      </c>
      <c r="D21" s="18">
        <v>0</v>
      </c>
      <c r="E21" s="10" t="s">
        <v>176</v>
      </c>
      <c r="F21" s="18">
        <v>6501.0825793110698</v>
      </c>
      <c r="G21" s="10" t="s">
        <v>159</v>
      </c>
      <c r="H21" s="18">
        <v>1804.4420097587599</v>
      </c>
      <c r="I21" s="10" t="s">
        <v>159</v>
      </c>
      <c r="J21" s="18">
        <v>412.57119224176103</v>
      </c>
      <c r="K21" s="10" t="s">
        <v>159</v>
      </c>
      <c r="L21" s="18">
        <v>0</v>
      </c>
      <c r="M21" s="10" t="s">
        <v>176</v>
      </c>
      <c r="N21" s="18">
        <v>2516.1361934331899</v>
      </c>
      <c r="O21" s="10" t="s">
        <v>159</v>
      </c>
      <c r="P21" s="18">
        <v>1623.02795475896</v>
      </c>
      <c r="Q21" s="10" t="s">
        <v>159</v>
      </c>
      <c r="R21" s="18">
        <v>1258.33483575169</v>
      </c>
      <c r="S21" s="10" t="s">
        <v>178</v>
      </c>
    </row>
    <row r="22" spans="1:19" x14ac:dyDescent="0.2">
      <c r="A22" s="12" t="s">
        <v>189</v>
      </c>
      <c r="B22" s="18">
        <v>286.589293965671</v>
      </c>
      <c r="C22" s="10" t="s">
        <v>159</v>
      </c>
      <c r="D22" s="18">
        <v>0</v>
      </c>
      <c r="E22" s="10" t="s">
        <v>176</v>
      </c>
      <c r="F22" s="18">
        <v>6238.3789066823301</v>
      </c>
      <c r="G22" s="10" t="s">
        <v>159</v>
      </c>
      <c r="H22" s="18">
        <v>1722.4969647518301</v>
      </c>
      <c r="I22" s="10" t="s">
        <v>159</v>
      </c>
      <c r="J22" s="18">
        <v>411.36364505824503</v>
      </c>
      <c r="K22" s="10" t="s">
        <v>159</v>
      </c>
      <c r="L22" s="18">
        <v>0</v>
      </c>
      <c r="M22" s="10" t="s">
        <v>176</v>
      </c>
      <c r="N22" s="18">
        <v>2557.6694576909399</v>
      </c>
      <c r="O22" s="10" t="s">
        <v>159</v>
      </c>
      <c r="P22" s="18">
        <v>1560.36230547069</v>
      </c>
      <c r="Q22" s="10" t="s">
        <v>159</v>
      </c>
      <c r="R22" s="18">
        <v>1247.50505758443</v>
      </c>
      <c r="S22" s="10" t="s">
        <v>178</v>
      </c>
    </row>
    <row r="23" spans="1:19" x14ac:dyDescent="0.2">
      <c r="A23" s="12" t="s">
        <v>190</v>
      </c>
      <c r="B23" s="18">
        <v>285.83011018514799</v>
      </c>
      <c r="C23" s="10" t="s">
        <v>159</v>
      </c>
      <c r="D23" s="18">
        <v>0</v>
      </c>
      <c r="E23" s="10" t="s">
        <v>176</v>
      </c>
      <c r="F23" s="18">
        <v>6060.3784928286204</v>
      </c>
      <c r="G23" s="10" t="s">
        <v>159</v>
      </c>
      <c r="H23" s="18">
        <v>1655.8710783607601</v>
      </c>
      <c r="I23" s="10" t="s">
        <v>159</v>
      </c>
      <c r="J23" s="18">
        <v>227.240990406512</v>
      </c>
      <c r="K23" s="10" t="s">
        <v>178</v>
      </c>
      <c r="L23" s="18">
        <v>0</v>
      </c>
      <c r="M23" s="10" t="s">
        <v>176</v>
      </c>
      <c r="N23" s="18">
        <v>2555.9896434004399</v>
      </c>
      <c r="O23" s="10" t="s">
        <v>159</v>
      </c>
      <c r="P23" s="18">
        <v>1786.3081645970799</v>
      </c>
      <c r="Q23" s="10" t="s">
        <v>159</v>
      </c>
      <c r="R23" s="18">
        <v>1246.1654792623401</v>
      </c>
      <c r="S23" s="10" t="s">
        <v>178</v>
      </c>
    </row>
    <row r="24" spans="1:19" x14ac:dyDescent="0.2">
      <c r="A24" s="12" t="s">
        <v>191</v>
      </c>
      <c r="B24" s="18">
        <v>289.11778375653802</v>
      </c>
      <c r="C24" s="10" t="s">
        <v>159</v>
      </c>
      <c r="D24" s="18">
        <v>0</v>
      </c>
      <c r="E24" s="10" t="s">
        <v>176</v>
      </c>
      <c r="F24" s="18">
        <v>5960.63045114129</v>
      </c>
      <c r="G24" s="10" t="s">
        <v>159</v>
      </c>
      <c r="H24" s="18">
        <v>1881.18493105278</v>
      </c>
      <c r="I24" s="10" t="s">
        <v>159</v>
      </c>
      <c r="J24" s="18">
        <v>0</v>
      </c>
      <c r="K24" s="10" t="s">
        <v>192</v>
      </c>
      <c r="L24" s="18">
        <v>0</v>
      </c>
      <c r="M24" s="10" t="s">
        <v>176</v>
      </c>
      <c r="N24" s="18">
        <v>2900.2527806625299</v>
      </c>
      <c r="O24" s="10" t="s">
        <v>159</v>
      </c>
      <c r="P24" s="18">
        <v>1885.4411060009099</v>
      </c>
      <c r="Q24" s="10" t="s">
        <v>159</v>
      </c>
      <c r="R24" s="18">
        <v>1373.55927809695</v>
      </c>
      <c r="S24" s="10" t="s">
        <v>178</v>
      </c>
    </row>
    <row r="25" spans="1:19" x14ac:dyDescent="0.2">
      <c r="A25" s="12" t="s">
        <v>193</v>
      </c>
      <c r="B25" s="18">
        <v>365.19761946494202</v>
      </c>
      <c r="C25" s="10" t="s">
        <v>159</v>
      </c>
      <c r="D25" s="18">
        <v>0</v>
      </c>
      <c r="E25" s="10" t="s">
        <v>176</v>
      </c>
      <c r="F25" s="18">
        <v>5687.6086617341498</v>
      </c>
      <c r="G25" s="10" t="s">
        <v>159</v>
      </c>
      <c r="H25" s="18">
        <v>1937.9732635318301</v>
      </c>
      <c r="I25" s="10" t="s">
        <v>159</v>
      </c>
      <c r="J25" s="18">
        <v>0</v>
      </c>
      <c r="K25" s="10" t="s">
        <v>176</v>
      </c>
      <c r="L25" s="18">
        <v>0</v>
      </c>
      <c r="M25" s="10" t="s">
        <v>176</v>
      </c>
      <c r="N25" s="18">
        <v>3060.3708036740099</v>
      </c>
      <c r="O25" s="10" t="s">
        <v>159</v>
      </c>
      <c r="P25" s="18">
        <v>2196.4058481615698</v>
      </c>
      <c r="Q25" s="10" t="s">
        <v>159</v>
      </c>
      <c r="R25" s="18">
        <v>1460.11486409852</v>
      </c>
      <c r="S25" s="10" t="s">
        <v>178</v>
      </c>
    </row>
    <row r="26" spans="1:19" x14ac:dyDescent="0.2">
      <c r="A26" s="12" t="s">
        <v>194</v>
      </c>
      <c r="B26" s="18">
        <v>487.22057275712001</v>
      </c>
      <c r="C26" s="10" t="s">
        <v>159</v>
      </c>
      <c r="D26" s="18">
        <v>0</v>
      </c>
      <c r="E26" s="10" t="s">
        <v>176</v>
      </c>
      <c r="F26" s="18">
        <v>5438.5958388571198</v>
      </c>
      <c r="G26" s="10" t="s">
        <v>159</v>
      </c>
      <c r="H26" s="18">
        <v>2013.57701051853</v>
      </c>
      <c r="I26" s="10" t="s">
        <v>159</v>
      </c>
      <c r="J26" s="18">
        <v>0</v>
      </c>
      <c r="K26" s="10" t="s">
        <v>176</v>
      </c>
      <c r="L26" s="18">
        <v>0</v>
      </c>
      <c r="M26" s="10" t="s">
        <v>176</v>
      </c>
      <c r="N26" s="18">
        <v>2428.4173276301499</v>
      </c>
      <c r="O26" s="10" t="s">
        <v>159</v>
      </c>
      <c r="P26" s="18">
        <v>1769.77360580967</v>
      </c>
      <c r="Q26" s="10" t="s">
        <v>195</v>
      </c>
      <c r="R26" s="18">
        <v>1269.6424131177901</v>
      </c>
      <c r="S26" s="10" t="s">
        <v>178</v>
      </c>
    </row>
    <row r="27" spans="1:19" x14ac:dyDescent="0.2">
      <c r="A27" s="12" t="s">
        <v>196</v>
      </c>
      <c r="B27" s="18">
        <v>433.85821479200303</v>
      </c>
      <c r="C27" s="10" t="s">
        <v>159</v>
      </c>
      <c r="D27" s="18">
        <v>0</v>
      </c>
      <c r="E27" s="10" t="s">
        <v>176</v>
      </c>
      <c r="F27" s="18">
        <v>5970.1201812213503</v>
      </c>
      <c r="G27" s="10" t="s">
        <v>159</v>
      </c>
      <c r="H27" s="18">
        <v>2026.2543203723101</v>
      </c>
      <c r="I27" s="10" t="s">
        <v>159</v>
      </c>
      <c r="J27" s="18">
        <v>0</v>
      </c>
      <c r="K27" s="10" t="s">
        <v>176</v>
      </c>
      <c r="L27" s="18">
        <v>0</v>
      </c>
      <c r="M27" s="10" t="s">
        <v>176</v>
      </c>
      <c r="N27" s="18">
        <v>2613.2983910040298</v>
      </c>
      <c r="O27" s="10" t="s">
        <v>159</v>
      </c>
      <c r="P27" s="18">
        <v>1629.62966661981</v>
      </c>
      <c r="Q27" s="10" t="s">
        <v>159</v>
      </c>
      <c r="R27" s="18">
        <v>1310.7979884368699</v>
      </c>
      <c r="S27" s="10" t="s">
        <v>178</v>
      </c>
    </row>
    <row r="28" spans="1:19" x14ac:dyDescent="0.2">
      <c r="A28" s="12" t="s">
        <v>197</v>
      </c>
      <c r="B28" s="18">
        <v>373.21698121633801</v>
      </c>
      <c r="C28" s="10" t="s">
        <v>159</v>
      </c>
      <c r="D28" s="18">
        <v>0</v>
      </c>
      <c r="E28" s="10" t="s">
        <v>176</v>
      </c>
      <c r="F28" s="18">
        <v>5729.3961858657804</v>
      </c>
      <c r="G28" s="10" t="s">
        <v>159</v>
      </c>
      <c r="H28" s="18">
        <v>2099.0295582253998</v>
      </c>
      <c r="I28" s="10" t="s">
        <v>159</v>
      </c>
      <c r="J28" s="18">
        <v>0</v>
      </c>
      <c r="K28" s="10" t="s">
        <v>176</v>
      </c>
      <c r="L28" s="18">
        <v>0</v>
      </c>
      <c r="M28" s="10" t="s">
        <v>176</v>
      </c>
      <c r="N28" s="18">
        <v>2472.7953841138301</v>
      </c>
      <c r="O28" s="10" t="s">
        <v>159</v>
      </c>
      <c r="P28" s="18">
        <v>1612.0652729881101</v>
      </c>
      <c r="Q28" s="10" t="s">
        <v>159</v>
      </c>
      <c r="R28" s="18">
        <v>1285.3559129652599</v>
      </c>
      <c r="S28" s="10" t="s">
        <v>178</v>
      </c>
    </row>
    <row r="29" spans="1:19" x14ac:dyDescent="0.2">
      <c r="A29" s="12" t="s">
        <v>198</v>
      </c>
      <c r="B29" s="18">
        <v>253.19558848119601</v>
      </c>
      <c r="C29" s="10" t="s">
        <v>159</v>
      </c>
      <c r="D29" s="18">
        <v>0</v>
      </c>
      <c r="E29" s="10" t="s">
        <v>176</v>
      </c>
      <c r="F29" s="18">
        <v>5002.6660892395603</v>
      </c>
      <c r="G29" s="10" t="s">
        <v>159</v>
      </c>
      <c r="H29" s="18">
        <v>1608.1112469342199</v>
      </c>
      <c r="I29" s="10" t="s">
        <v>159</v>
      </c>
      <c r="J29" s="18">
        <v>0</v>
      </c>
      <c r="K29" s="10" t="s">
        <v>176</v>
      </c>
      <c r="L29" s="18">
        <v>0</v>
      </c>
      <c r="M29" s="10" t="s">
        <v>176</v>
      </c>
      <c r="N29" s="18">
        <v>1834.5205293574099</v>
      </c>
      <c r="O29" s="10" t="s">
        <v>159</v>
      </c>
      <c r="P29" s="18">
        <v>1200.2005290316899</v>
      </c>
      <c r="Q29" s="10" t="s">
        <v>159</v>
      </c>
      <c r="R29" s="18">
        <v>972.11964271638897</v>
      </c>
      <c r="S29" s="10" t="s">
        <v>178</v>
      </c>
    </row>
    <row r="30" spans="1:19" x14ac:dyDescent="0.2">
      <c r="A30" s="12" t="s">
        <v>199</v>
      </c>
      <c r="B30" s="18">
        <v>385.73875943270599</v>
      </c>
      <c r="C30" s="10" t="s">
        <v>159</v>
      </c>
      <c r="D30" s="18">
        <v>0</v>
      </c>
      <c r="E30" s="10" t="s">
        <v>176</v>
      </c>
      <c r="F30" s="18">
        <v>6365.73662697707</v>
      </c>
      <c r="G30" s="10" t="s">
        <v>159</v>
      </c>
      <c r="H30" s="18">
        <v>1930.9560921292</v>
      </c>
      <c r="I30" s="10" t="s">
        <v>159</v>
      </c>
      <c r="J30" s="18">
        <v>0</v>
      </c>
      <c r="K30" s="10" t="s">
        <v>176</v>
      </c>
      <c r="L30" s="18">
        <v>0</v>
      </c>
      <c r="M30" s="10" t="s">
        <v>176</v>
      </c>
      <c r="N30" s="18">
        <v>625.41791757988096</v>
      </c>
      <c r="O30" s="10" t="s">
        <v>159</v>
      </c>
      <c r="P30" s="18">
        <v>1244.5476584701701</v>
      </c>
      <c r="Q30" s="10" t="s">
        <v>159</v>
      </c>
      <c r="R30" s="18">
        <v>744.64118430970495</v>
      </c>
      <c r="S30" s="10" t="s">
        <v>178</v>
      </c>
    </row>
    <row r="31" spans="1:19" x14ac:dyDescent="0.2">
      <c r="A31" s="12" t="s">
        <v>200</v>
      </c>
      <c r="B31" s="18">
        <v>370.21416212608602</v>
      </c>
      <c r="C31" s="10" t="s">
        <v>159</v>
      </c>
      <c r="D31" s="18">
        <v>0</v>
      </c>
      <c r="E31" s="10" t="s">
        <v>176</v>
      </c>
      <c r="F31" s="18">
        <v>5969.41600480545</v>
      </c>
      <c r="G31" s="10" t="s">
        <v>159</v>
      </c>
      <c r="H31" s="18">
        <v>1912.98772254</v>
      </c>
      <c r="I31" s="10" t="s">
        <v>159</v>
      </c>
      <c r="J31" s="18">
        <v>0</v>
      </c>
      <c r="K31" s="10" t="s">
        <v>176</v>
      </c>
      <c r="L31" s="18">
        <v>0</v>
      </c>
      <c r="M31" s="10" t="s">
        <v>176</v>
      </c>
      <c r="N31" s="18">
        <v>924.50816420783099</v>
      </c>
      <c r="O31" s="10" t="s">
        <v>159</v>
      </c>
      <c r="P31" s="18">
        <v>1179.5096496178601</v>
      </c>
      <c r="Q31" s="10" t="s">
        <v>159</v>
      </c>
      <c r="R31" s="18">
        <v>810.28044021148798</v>
      </c>
      <c r="S31" s="10" t="s">
        <v>178</v>
      </c>
    </row>
    <row r="32" spans="1:19" x14ac:dyDescent="0.2">
      <c r="A32" s="15" t="s">
        <v>201</v>
      </c>
      <c r="B32" s="19">
        <v>479.57587273980602</v>
      </c>
      <c r="C32" s="14" t="s">
        <v>159</v>
      </c>
      <c r="D32" s="19">
        <v>0</v>
      </c>
      <c r="E32" s="14" t="s">
        <v>176</v>
      </c>
      <c r="F32" s="19">
        <v>6788.8541334520896</v>
      </c>
      <c r="G32" s="14" t="s">
        <v>159</v>
      </c>
      <c r="H32" s="19">
        <v>1978.64073212535</v>
      </c>
      <c r="I32" s="14" t="s">
        <v>159</v>
      </c>
      <c r="J32" s="19">
        <v>0</v>
      </c>
      <c r="K32" s="14" t="s">
        <v>176</v>
      </c>
      <c r="L32" s="19">
        <v>0</v>
      </c>
      <c r="M32" s="14" t="s">
        <v>176</v>
      </c>
      <c r="N32" s="19">
        <v>1395.48747973127</v>
      </c>
      <c r="O32" s="14" t="s">
        <v>159</v>
      </c>
      <c r="P32" s="19">
        <v>1337.0497768881401</v>
      </c>
      <c r="Q32" s="14" t="s">
        <v>159</v>
      </c>
      <c r="R32" s="19">
        <v>973.19598659379403</v>
      </c>
      <c r="S32" s="14" t="s">
        <v>178</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2'!A2", "&lt;&lt;&lt; Previous table")</f>
        <v>&lt;&lt;&lt; Previous table</v>
      </c>
    </row>
    <row r="46" spans="1:2" x14ac:dyDescent="0.2">
      <c r="A46" s="17" t="str">
        <f>HYPERLINK("#'CASINO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HYPERLINK("#'INDEX'!B53", "Link to index")</f>
        <v>Link to index</v>
      </c>
    </row>
    <row r="2" spans="1:19" ht="15.75" customHeight="1" x14ac:dyDescent="0.2">
      <c r="A2" s="25" t="s">
        <v>315</v>
      </c>
      <c r="B2" s="24"/>
      <c r="C2" s="24"/>
      <c r="D2" s="24"/>
      <c r="E2" s="24"/>
      <c r="F2" s="24"/>
      <c r="G2" s="24"/>
      <c r="H2" s="24"/>
      <c r="I2" s="24"/>
      <c r="J2" s="24"/>
      <c r="K2" s="24"/>
      <c r="L2" s="24"/>
      <c r="M2" s="24"/>
      <c r="N2" s="24"/>
      <c r="O2" s="24"/>
      <c r="P2" s="24"/>
      <c r="Q2" s="24"/>
      <c r="R2" s="24"/>
      <c r="S2" s="24"/>
    </row>
    <row r="3" spans="1:19" ht="15.75" customHeight="1" x14ac:dyDescent="0.2">
      <c r="A3" s="25" t="s">
        <v>71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81.720927073320397</v>
      </c>
      <c r="E7" s="10" t="s">
        <v>159</v>
      </c>
      <c r="F7" s="18">
        <v>0</v>
      </c>
      <c r="G7" s="10" t="s">
        <v>159</v>
      </c>
      <c r="H7" s="18">
        <v>61.1342130244579</v>
      </c>
      <c r="I7" s="10" t="s">
        <v>159</v>
      </c>
      <c r="J7" s="18">
        <v>63.922372474341799</v>
      </c>
      <c r="K7" s="10" t="s">
        <v>159</v>
      </c>
      <c r="L7" s="18">
        <v>183.19566716354299</v>
      </c>
      <c r="M7" s="10" t="s">
        <v>159</v>
      </c>
      <c r="N7" s="18">
        <v>8.2405244448414603</v>
      </c>
      <c r="O7" s="10" t="s">
        <v>159</v>
      </c>
      <c r="P7" s="18">
        <v>0</v>
      </c>
      <c r="Q7" s="10" t="s">
        <v>244</v>
      </c>
      <c r="R7" s="18">
        <v>50.705200849487099</v>
      </c>
      <c r="S7" s="10" t="s">
        <v>159</v>
      </c>
    </row>
    <row r="8" spans="1:19" x14ac:dyDescent="0.2">
      <c r="A8" s="12" t="s">
        <v>171</v>
      </c>
      <c r="B8" s="18">
        <v>0</v>
      </c>
      <c r="C8" s="10" t="s">
        <v>159</v>
      </c>
      <c r="D8" s="18">
        <v>75.295376832358201</v>
      </c>
      <c r="E8" s="10" t="s">
        <v>159</v>
      </c>
      <c r="F8" s="18">
        <v>0</v>
      </c>
      <c r="G8" s="10" t="s">
        <v>159</v>
      </c>
      <c r="H8" s="18">
        <v>79.191218160738302</v>
      </c>
      <c r="I8" s="10" t="s">
        <v>159</v>
      </c>
      <c r="J8" s="18">
        <v>61.2508489510125</v>
      </c>
      <c r="K8" s="10" t="s">
        <v>159</v>
      </c>
      <c r="L8" s="18">
        <v>190.96418921620699</v>
      </c>
      <c r="M8" s="10" t="s">
        <v>159</v>
      </c>
      <c r="N8" s="18">
        <v>8.1980535376495105</v>
      </c>
      <c r="O8" s="10" t="s">
        <v>159</v>
      </c>
      <c r="P8" s="18">
        <v>0</v>
      </c>
      <c r="Q8" s="10" t="s">
        <v>244</v>
      </c>
      <c r="R8" s="18">
        <v>51.708683927359402</v>
      </c>
      <c r="S8" s="10" t="s">
        <v>159</v>
      </c>
    </row>
    <row r="9" spans="1:19" x14ac:dyDescent="0.2">
      <c r="A9" s="12" t="s">
        <v>172</v>
      </c>
      <c r="B9" s="18">
        <v>0</v>
      </c>
      <c r="C9" s="10" t="s">
        <v>159</v>
      </c>
      <c r="D9" s="18">
        <v>75.835318361144402</v>
      </c>
      <c r="E9" s="10" t="s">
        <v>159</v>
      </c>
      <c r="F9" s="18">
        <v>0</v>
      </c>
      <c r="G9" s="10" t="s">
        <v>159</v>
      </c>
      <c r="H9" s="18">
        <v>76.972279302147498</v>
      </c>
      <c r="I9" s="10" t="s">
        <v>159</v>
      </c>
      <c r="J9" s="18">
        <v>60.217227813654802</v>
      </c>
      <c r="K9" s="10" t="s">
        <v>159</v>
      </c>
      <c r="L9" s="18">
        <v>177.980481249929</v>
      </c>
      <c r="M9" s="10" t="s">
        <v>159</v>
      </c>
      <c r="N9" s="18">
        <v>7.6928691315790898</v>
      </c>
      <c r="O9" s="10" t="s">
        <v>159</v>
      </c>
      <c r="P9" s="18">
        <v>0</v>
      </c>
      <c r="Q9" s="10" t="s">
        <v>244</v>
      </c>
      <c r="R9" s="18">
        <v>50.924582183141702</v>
      </c>
      <c r="S9" s="10" t="s">
        <v>159</v>
      </c>
    </row>
    <row r="10" spans="1:19" x14ac:dyDescent="0.2">
      <c r="A10" s="12" t="s">
        <v>173</v>
      </c>
      <c r="B10" s="18">
        <v>0</v>
      </c>
      <c r="C10" s="10" t="s">
        <v>159</v>
      </c>
      <c r="D10" s="18">
        <v>69.667571411560502</v>
      </c>
      <c r="E10" s="10" t="s">
        <v>159</v>
      </c>
      <c r="F10" s="18">
        <v>0</v>
      </c>
      <c r="G10" s="10" t="s">
        <v>159</v>
      </c>
      <c r="H10" s="18">
        <v>83.417563741099698</v>
      </c>
      <c r="I10" s="10" t="s">
        <v>159</v>
      </c>
      <c r="J10" s="18">
        <v>53.760765508541603</v>
      </c>
      <c r="K10" s="10" t="s">
        <v>159</v>
      </c>
      <c r="L10" s="18">
        <v>182.933365092598</v>
      </c>
      <c r="M10" s="10" t="s">
        <v>159</v>
      </c>
      <c r="N10" s="18">
        <v>7.9302551862618698</v>
      </c>
      <c r="O10" s="10" t="s">
        <v>159</v>
      </c>
      <c r="P10" s="18">
        <v>0</v>
      </c>
      <c r="Q10" s="10" t="s">
        <v>244</v>
      </c>
      <c r="R10" s="18">
        <v>49.643357644628701</v>
      </c>
      <c r="S10" s="10" t="s">
        <v>159</v>
      </c>
    </row>
    <row r="11" spans="1:19" x14ac:dyDescent="0.2">
      <c r="A11" s="12" t="s">
        <v>174</v>
      </c>
      <c r="B11" s="18">
        <v>9.0636613329662907</v>
      </c>
      <c r="C11" s="10" t="s">
        <v>159</v>
      </c>
      <c r="D11" s="18">
        <v>0</v>
      </c>
      <c r="E11" s="10" t="s">
        <v>176</v>
      </c>
      <c r="F11" s="18">
        <v>0</v>
      </c>
      <c r="G11" s="10" t="s">
        <v>159</v>
      </c>
      <c r="H11" s="18">
        <v>88.149988333018797</v>
      </c>
      <c r="I11" s="10" t="s">
        <v>159</v>
      </c>
      <c r="J11" s="18">
        <v>56.077126589974803</v>
      </c>
      <c r="K11" s="10" t="s">
        <v>159</v>
      </c>
      <c r="L11" s="18">
        <v>182.42936210687299</v>
      </c>
      <c r="M11" s="10" t="s">
        <v>159</v>
      </c>
      <c r="N11" s="18">
        <v>7.8358992996220698</v>
      </c>
      <c r="O11" s="10" t="s">
        <v>159</v>
      </c>
      <c r="P11" s="18">
        <v>0</v>
      </c>
      <c r="Q11" s="10" t="s">
        <v>244</v>
      </c>
      <c r="R11" s="18">
        <v>27.1941121637566</v>
      </c>
      <c r="S11" s="10" t="s">
        <v>178</v>
      </c>
    </row>
    <row r="12" spans="1:19" x14ac:dyDescent="0.2">
      <c r="A12" s="12" t="s">
        <v>175</v>
      </c>
      <c r="B12" s="18">
        <v>9.3419531444560793</v>
      </c>
      <c r="C12" s="10" t="s">
        <v>159</v>
      </c>
      <c r="D12" s="18">
        <v>67.1563416622853</v>
      </c>
      <c r="E12" s="10" t="s">
        <v>159</v>
      </c>
      <c r="F12" s="18">
        <v>0</v>
      </c>
      <c r="G12" s="10" t="s">
        <v>159</v>
      </c>
      <c r="H12" s="18">
        <v>92.148329329990304</v>
      </c>
      <c r="I12" s="10" t="s">
        <v>159</v>
      </c>
      <c r="J12" s="18">
        <v>57.577994583012902</v>
      </c>
      <c r="K12" s="10" t="s">
        <v>159</v>
      </c>
      <c r="L12" s="18">
        <v>183.832959393799</v>
      </c>
      <c r="M12" s="10" t="s">
        <v>159</v>
      </c>
      <c r="N12" s="18">
        <v>6.9044851139041103</v>
      </c>
      <c r="O12" s="10" t="s">
        <v>159</v>
      </c>
      <c r="P12" s="18">
        <v>0</v>
      </c>
      <c r="Q12" s="10" t="s">
        <v>244</v>
      </c>
      <c r="R12" s="18">
        <v>50.673505891326499</v>
      </c>
      <c r="S12" s="10" t="s">
        <v>159</v>
      </c>
    </row>
    <row r="13" spans="1:19" x14ac:dyDescent="0.2">
      <c r="A13" s="12" t="s">
        <v>179</v>
      </c>
      <c r="B13" s="18">
        <v>8.4976485438174993</v>
      </c>
      <c r="C13" s="10" t="s">
        <v>159</v>
      </c>
      <c r="D13" s="18">
        <v>67.332917558515504</v>
      </c>
      <c r="E13" s="10" t="s">
        <v>159</v>
      </c>
      <c r="F13" s="18">
        <v>0</v>
      </c>
      <c r="G13" s="10" t="s">
        <v>159</v>
      </c>
      <c r="H13" s="18">
        <v>97.706542738822904</v>
      </c>
      <c r="I13" s="10" t="s">
        <v>159</v>
      </c>
      <c r="J13" s="18">
        <v>59.860084224859698</v>
      </c>
      <c r="K13" s="10" t="s">
        <v>159</v>
      </c>
      <c r="L13" s="18">
        <v>190.37504459569101</v>
      </c>
      <c r="M13" s="10" t="s">
        <v>159</v>
      </c>
      <c r="N13" s="18">
        <v>7.4650658911909504</v>
      </c>
      <c r="O13" s="10" t="s">
        <v>159</v>
      </c>
      <c r="P13" s="18">
        <v>0</v>
      </c>
      <c r="Q13" s="10" t="s">
        <v>244</v>
      </c>
      <c r="R13" s="18">
        <v>52.299774252800297</v>
      </c>
      <c r="S13" s="10" t="s">
        <v>159</v>
      </c>
    </row>
    <row r="14" spans="1:19" x14ac:dyDescent="0.2">
      <c r="A14" s="12" t="s">
        <v>180</v>
      </c>
      <c r="B14" s="18">
        <v>10.4325327277691</v>
      </c>
      <c r="C14" s="10" t="s">
        <v>159</v>
      </c>
      <c r="D14" s="18">
        <v>68.470577264375805</v>
      </c>
      <c r="E14" s="10" t="s">
        <v>159</v>
      </c>
      <c r="F14" s="18">
        <v>0</v>
      </c>
      <c r="G14" s="10" t="s">
        <v>159</v>
      </c>
      <c r="H14" s="18">
        <v>107.99797768936899</v>
      </c>
      <c r="I14" s="10" t="s">
        <v>159</v>
      </c>
      <c r="J14" s="18">
        <v>62.182149449933</v>
      </c>
      <c r="K14" s="10" t="s">
        <v>159</v>
      </c>
      <c r="L14" s="18">
        <v>214.51171098561801</v>
      </c>
      <c r="M14" s="10" t="s">
        <v>159</v>
      </c>
      <c r="N14" s="18">
        <v>7.17296847019648</v>
      </c>
      <c r="O14" s="10" t="s">
        <v>159</v>
      </c>
      <c r="P14" s="18">
        <v>0</v>
      </c>
      <c r="Q14" s="10" t="s">
        <v>244</v>
      </c>
      <c r="R14" s="18">
        <v>55.395833470563403</v>
      </c>
      <c r="S14" s="10" t="s">
        <v>159</v>
      </c>
    </row>
    <row r="15" spans="1:19" x14ac:dyDescent="0.2">
      <c r="A15" s="12" t="s">
        <v>181</v>
      </c>
      <c r="B15" s="18">
        <v>10.116886307882501</v>
      </c>
      <c r="C15" s="10" t="s">
        <v>159</v>
      </c>
      <c r="D15" s="18">
        <v>65.968355019140205</v>
      </c>
      <c r="E15" s="10" t="s">
        <v>159</v>
      </c>
      <c r="F15" s="18">
        <v>0</v>
      </c>
      <c r="G15" s="10" t="s">
        <v>159</v>
      </c>
      <c r="H15" s="18">
        <v>112.277685049152</v>
      </c>
      <c r="I15" s="10" t="s">
        <v>159</v>
      </c>
      <c r="J15" s="18">
        <v>63.838965852267798</v>
      </c>
      <c r="K15" s="10" t="s">
        <v>159</v>
      </c>
      <c r="L15" s="18">
        <v>221.64401044758401</v>
      </c>
      <c r="M15" s="10" t="s">
        <v>159</v>
      </c>
      <c r="N15" s="18">
        <v>6.9729937270758899</v>
      </c>
      <c r="O15" s="10" t="s">
        <v>159</v>
      </c>
      <c r="P15" s="18">
        <v>0</v>
      </c>
      <c r="Q15" s="10" t="s">
        <v>244</v>
      </c>
      <c r="R15" s="18">
        <v>55.634102228309501</v>
      </c>
      <c r="S15" s="10" t="s">
        <v>159</v>
      </c>
    </row>
    <row r="16" spans="1:19" x14ac:dyDescent="0.2">
      <c r="A16" s="12" t="s">
        <v>182</v>
      </c>
      <c r="B16" s="18">
        <v>13.372414280989</v>
      </c>
      <c r="C16" s="10" t="s">
        <v>159</v>
      </c>
      <c r="D16" s="18">
        <v>66.993137184555394</v>
      </c>
      <c r="E16" s="10" t="s">
        <v>159</v>
      </c>
      <c r="F16" s="18">
        <v>0</v>
      </c>
      <c r="G16" s="10" t="s">
        <v>159</v>
      </c>
      <c r="H16" s="18">
        <v>108.69917297514699</v>
      </c>
      <c r="I16" s="10" t="s">
        <v>159</v>
      </c>
      <c r="J16" s="18">
        <v>64.666011411649094</v>
      </c>
      <c r="K16" s="10" t="s">
        <v>159</v>
      </c>
      <c r="L16" s="18">
        <v>0</v>
      </c>
      <c r="M16" s="10" t="s">
        <v>176</v>
      </c>
      <c r="N16" s="18">
        <v>7.5087735970471101</v>
      </c>
      <c r="O16" s="10" t="s">
        <v>159</v>
      </c>
      <c r="P16" s="18">
        <v>0</v>
      </c>
      <c r="Q16" s="10" t="s">
        <v>244</v>
      </c>
      <c r="R16" s="18">
        <v>50.239349898167902</v>
      </c>
      <c r="S16" s="10" t="s">
        <v>178</v>
      </c>
    </row>
    <row r="17" spans="1:19" x14ac:dyDescent="0.2">
      <c r="A17" s="12" t="s">
        <v>183</v>
      </c>
      <c r="B17" s="18">
        <v>12.530104249120001</v>
      </c>
      <c r="C17" s="10" t="s">
        <v>159</v>
      </c>
      <c r="D17" s="18">
        <v>66.552205708607701</v>
      </c>
      <c r="E17" s="10" t="s">
        <v>159</v>
      </c>
      <c r="F17" s="18">
        <v>234.08264111442099</v>
      </c>
      <c r="G17" s="10" t="s">
        <v>177</v>
      </c>
      <c r="H17" s="18">
        <v>108.82664240768401</v>
      </c>
      <c r="I17" s="10" t="s">
        <v>159</v>
      </c>
      <c r="J17" s="18">
        <v>64.610133680061793</v>
      </c>
      <c r="K17" s="10" t="s">
        <v>159</v>
      </c>
      <c r="L17" s="18">
        <v>0</v>
      </c>
      <c r="M17" s="10" t="s">
        <v>176</v>
      </c>
      <c r="N17" s="18">
        <v>6.7522314073018102</v>
      </c>
      <c r="O17" s="10" t="s">
        <v>159</v>
      </c>
      <c r="P17" s="18">
        <v>0</v>
      </c>
      <c r="Q17" s="10" t="s">
        <v>244</v>
      </c>
      <c r="R17" s="18">
        <v>52.1544274358818</v>
      </c>
      <c r="S17" s="10" t="s">
        <v>178</v>
      </c>
    </row>
    <row r="18" spans="1:19" x14ac:dyDescent="0.2">
      <c r="A18" s="12" t="s">
        <v>185</v>
      </c>
      <c r="B18" s="18">
        <v>12.7062240329152</v>
      </c>
      <c r="C18" s="10" t="s">
        <v>159</v>
      </c>
      <c r="D18" s="18">
        <v>82.440587198833498</v>
      </c>
      <c r="E18" s="10" t="s">
        <v>159</v>
      </c>
      <c r="F18" s="18">
        <v>237.679030844126</v>
      </c>
      <c r="G18" s="10" t="s">
        <v>159</v>
      </c>
      <c r="H18" s="18">
        <v>114.470397538122</v>
      </c>
      <c r="I18" s="10" t="s">
        <v>159</v>
      </c>
      <c r="J18" s="18">
        <v>72.712108028593505</v>
      </c>
      <c r="K18" s="10" t="s">
        <v>159</v>
      </c>
      <c r="L18" s="18">
        <v>0</v>
      </c>
      <c r="M18" s="10" t="s">
        <v>176</v>
      </c>
      <c r="N18" s="18">
        <v>6.6120358576911604</v>
      </c>
      <c r="O18" s="10" t="s">
        <v>159</v>
      </c>
      <c r="P18" s="18">
        <v>0</v>
      </c>
      <c r="Q18" s="10" t="s">
        <v>244</v>
      </c>
      <c r="R18" s="18">
        <v>59.051953659187497</v>
      </c>
      <c r="S18" s="10" t="s">
        <v>178</v>
      </c>
    </row>
    <row r="19" spans="1:19" x14ac:dyDescent="0.2">
      <c r="A19" s="12" t="s">
        <v>186</v>
      </c>
      <c r="B19" s="18">
        <v>11.839648111307</v>
      </c>
      <c r="C19" s="10" t="s">
        <v>159</v>
      </c>
      <c r="D19" s="18">
        <v>84.455391041735297</v>
      </c>
      <c r="E19" s="10" t="s">
        <v>159</v>
      </c>
      <c r="F19" s="18">
        <v>233.18603856746</v>
      </c>
      <c r="G19" s="10" t="s">
        <v>159</v>
      </c>
      <c r="H19" s="18">
        <v>110.75322767196501</v>
      </c>
      <c r="I19" s="10" t="s">
        <v>159</v>
      </c>
      <c r="J19" s="18">
        <v>73.119762581554298</v>
      </c>
      <c r="K19" s="10" t="s">
        <v>159</v>
      </c>
      <c r="L19" s="18">
        <v>0</v>
      </c>
      <c r="M19" s="10" t="s">
        <v>176</v>
      </c>
      <c r="N19" s="18">
        <v>5.7078559711884402</v>
      </c>
      <c r="O19" s="10" t="s">
        <v>159</v>
      </c>
      <c r="P19" s="18">
        <v>0</v>
      </c>
      <c r="Q19" s="10" t="s">
        <v>244</v>
      </c>
      <c r="R19" s="18">
        <v>58.666890502695502</v>
      </c>
      <c r="S19" s="10" t="s">
        <v>178</v>
      </c>
    </row>
    <row r="20" spans="1:19" x14ac:dyDescent="0.2">
      <c r="A20" s="12" t="s">
        <v>187</v>
      </c>
      <c r="B20" s="18">
        <v>12.9955657022435</v>
      </c>
      <c r="C20" s="10" t="s">
        <v>159</v>
      </c>
      <c r="D20" s="18">
        <v>91.898918442014505</v>
      </c>
      <c r="E20" s="10" t="s">
        <v>159</v>
      </c>
      <c r="F20" s="18">
        <v>221.91461114119599</v>
      </c>
      <c r="G20" s="10" t="s">
        <v>159</v>
      </c>
      <c r="H20" s="18">
        <v>119.155718844878</v>
      </c>
      <c r="I20" s="10" t="s">
        <v>159</v>
      </c>
      <c r="J20" s="18">
        <v>74.863524745547494</v>
      </c>
      <c r="K20" s="10" t="s">
        <v>159</v>
      </c>
      <c r="L20" s="18">
        <v>0</v>
      </c>
      <c r="M20" s="10" t="s">
        <v>176</v>
      </c>
      <c r="N20" s="18">
        <v>5.5376182215388301</v>
      </c>
      <c r="O20" s="10" t="s">
        <v>159</v>
      </c>
      <c r="P20" s="18">
        <v>0</v>
      </c>
      <c r="Q20" s="10" t="s">
        <v>244</v>
      </c>
      <c r="R20" s="18">
        <v>62.653290467587098</v>
      </c>
      <c r="S20" s="10" t="s">
        <v>178</v>
      </c>
    </row>
    <row r="21" spans="1:19" x14ac:dyDescent="0.2">
      <c r="A21" s="12" t="s">
        <v>188</v>
      </c>
      <c r="B21" s="18">
        <v>13.0691754897931</v>
      </c>
      <c r="C21" s="10" t="s">
        <v>159</v>
      </c>
      <c r="D21" s="18">
        <v>96.734520878545695</v>
      </c>
      <c r="E21" s="10" t="s">
        <v>159</v>
      </c>
      <c r="F21" s="18">
        <v>268.429293253813</v>
      </c>
      <c r="G21" s="10" t="s">
        <v>159</v>
      </c>
      <c r="H21" s="18">
        <v>123.63957093992801</v>
      </c>
      <c r="I21" s="10" t="s">
        <v>159</v>
      </c>
      <c r="J21" s="18">
        <v>76.845683629118099</v>
      </c>
      <c r="K21" s="10" t="s">
        <v>159</v>
      </c>
      <c r="L21" s="18">
        <v>0</v>
      </c>
      <c r="M21" s="10" t="s">
        <v>176</v>
      </c>
      <c r="N21" s="18">
        <v>6.6768636720617396</v>
      </c>
      <c r="O21" s="10" t="s">
        <v>184</v>
      </c>
      <c r="P21" s="18">
        <v>0</v>
      </c>
      <c r="Q21" s="10" t="s">
        <v>244</v>
      </c>
      <c r="R21" s="18">
        <v>65.878929449285295</v>
      </c>
      <c r="S21" s="10" t="s">
        <v>178</v>
      </c>
    </row>
    <row r="22" spans="1:19" x14ac:dyDescent="0.2">
      <c r="A22" s="12" t="s">
        <v>189</v>
      </c>
      <c r="B22" s="18">
        <v>13.659958109461799</v>
      </c>
      <c r="C22" s="10" t="s">
        <v>159</v>
      </c>
      <c r="D22" s="18">
        <v>95.793468588005396</v>
      </c>
      <c r="E22" s="10" t="s">
        <v>159</v>
      </c>
      <c r="F22" s="18">
        <v>289.35691603027402</v>
      </c>
      <c r="G22" s="10" t="s">
        <v>159</v>
      </c>
      <c r="H22" s="18">
        <v>125.597565595026</v>
      </c>
      <c r="I22" s="10" t="s">
        <v>159</v>
      </c>
      <c r="J22" s="18">
        <v>80.278505709749595</v>
      </c>
      <c r="K22" s="10" t="s">
        <v>159</v>
      </c>
      <c r="L22" s="18">
        <v>0</v>
      </c>
      <c r="M22" s="10" t="s">
        <v>176</v>
      </c>
      <c r="N22" s="18">
        <v>13.085690259385901</v>
      </c>
      <c r="O22" s="10" t="s">
        <v>159</v>
      </c>
      <c r="P22" s="18">
        <v>0</v>
      </c>
      <c r="Q22" s="10" t="s">
        <v>244</v>
      </c>
      <c r="R22" s="18">
        <v>67.943683748080602</v>
      </c>
      <c r="S22" s="10" t="s">
        <v>178</v>
      </c>
    </row>
    <row r="23" spans="1:19" x14ac:dyDescent="0.2">
      <c r="A23" s="12" t="s">
        <v>190</v>
      </c>
      <c r="B23" s="18">
        <v>13.816340364448299</v>
      </c>
      <c r="C23" s="10" t="s">
        <v>159</v>
      </c>
      <c r="D23" s="18">
        <v>93.213079757247399</v>
      </c>
      <c r="E23" s="10" t="s">
        <v>159</v>
      </c>
      <c r="F23" s="18">
        <v>287.19117454752899</v>
      </c>
      <c r="G23" s="10" t="s">
        <v>159</v>
      </c>
      <c r="H23" s="18">
        <v>124.061484758174</v>
      </c>
      <c r="I23" s="10" t="s">
        <v>159</v>
      </c>
      <c r="J23" s="18">
        <v>78.296622636055503</v>
      </c>
      <c r="K23" s="10" t="s">
        <v>159</v>
      </c>
      <c r="L23" s="18">
        <v>0</v>
      </c>
      <c r="M23" s="10" t="s">
        <v>176</v>
      </c>
      <c r="N23" s="18">
        <v>13.6857870916197</v>
      </c>
      <c r="O23" s="10" t="s">
        <v>159</v>
      </c>
      <c r="P23" s="18">
        <v>0</v>
      </c>
      <c r="Q23" s="10" t="s">
        <v>244</v>
      </c>
      <c r="R23" s="18">
        <v>66.732506884959605</v>
      </c>
      <c r="S23" s="10" t="s">
        <v>178</v>
      </c>
    </row>
    <row r="24" spans="1:19" x14ac:dyDescent="0.2">
      <c r="A24" s="12" t="s">
        <v>191</v>
      </c>
      <c r="B24" s="18">
        <v>12.938342399664799</v>
      </c>
      <c r="C24" s="10" t="s">
        <v>159</v>
      </c>
      <c r="D24" s="18">
        <v>98.250063563462703</v>
      </c>
      <c r="E24" s="10" t="s">
        <v>159</v>
      </c>
      <c r="F24" s="18">
        <v>280.94927382432297</v>
      </c>
      <c r="G24" s="10" t="s">
        <v>159</v>
      </c>
      <c r="H24" s="18">
        <v>117.29704332327201</v>
      </c>
      <c r="I24" s="10" t="s">
        <v>159</v>
      </c>
      <c r="J24" s="18">
        <v>81.972265485842001</v>
      </c>
      <c r="K24" s="10" t="s">
        <v>159</v>
      </c>
      <c r="L24" s="18">
        <v>0</v>
      </c>
      <c r="M24" s="10" t="s">
        <v>176</v>
      </c>
      <c r="N24" s="18">
        <v>14.9078035254293</v>
      </c>
      <c r="O24" s="10" t="s">
        <v>159</v>
      </c>
      <c r="P24" s="18">
        <v>0</v>
      </c>
      <c r="Q24" s="10" t="s">
        <v>244</v>
      </c>
      <c r="R24" s="18">
        <v>67.443930245775505</v>
      </c>
      <c r="S24" s="10" t="s">
        <v>178</v>
      </c>
    </row>
    <row r="25" spans="1:19" x14ac:dyDescent="0.2">
      <c r="A25" s="12" t="s">
        <v>193</v>
      </c>
      <c r="B25" s="18">
        <v>16.7846696372434</v>
      </c>
      <c r="C25" s="10" t="s">
        <v>159</v>
      </c>
      <c r="D25" s="18">
        <v>103.704065486033</v>
      </c>
      <c r="E25" s="10" t="s">
        <v>159</v>
      </c>
      <c r="F25" s="18">
        <v>262.89501849008201</v>
      </c>
      <c r="G25" s="10" t="s">
        <v>159</v>
      </c>
      <c r="H25" s="18">
        <v>108.704135695511</v>
      </c>
      <c r="I25" s="10" t="s">
        <v>159</v>
      </c>
      <c r="J25" s="18">
        <v>84.105274801975597</v>
      </c>
      <c r="K25" s="10" t="s">
        <v>159</v>
      </c>
      <c r="L25" s="18">
        <v>0</v>
      </c>
      <c r="M25" s="10" t="s">
        <v>176</v>
      </c>
      <c r="N25" s="18">
        <v>17.191520286661898</v>
      </c>
      <c r="O25" s="10" t="s">
        <v>159</v>
      </c>
      <c r="P25" s="18">
        <v>0</v>
      </c>
      <c r="Q25" s="10" t="s">
        <v>244</v>
      </c>
      <c r="R25" s="18">
        <v>68.045499380494604</v>
      </c>
      <c r="S25" s="10" t="s">
        <v>178</v>
      </c>
    </row>
    <row r="26" spans="1:19" x14ac:dyDescent="0.2">
      <c r="A26" s="12" t="s">
        <v>194</v>
      </c>
      <c r="B26" s="18">
        <v>41.921548297909098</v>
      </c>
      <c r="C26" s="10" t="s">
        <v>159</v>
      </c>
      <c r="D26" s="18">
        <v>106.654819267463</v>
      </c>
      <c r="E26" s="10" t="s">
        <v>159</v>
      </c>
      <c r="F26" s="18">
        <v>260.02845235210998</v>
      </c>
      <c r="G26" s="10" t="s">
        <v>159</v>
      </c>
      <c r="H26" s="18">
        <v>108.188349782621</v>
      </c>
      <c r="I26" s="10" t="s">
        <v>159</v>
      </c>
      <c r="J26" s="18">
        <v>80.130517993285906</v>
      </c>
      <c r="K26" s="10" t="s">
        <v>159</v>
      </c>
      <c r="L26" s="18">
        <v>0</v>
      </c>
      <c r="M26" s="10" t="s">
        <v>176</v>
      </c>
      <c r="N26" s="18">
        <v>20.012006705586298</v>
      </c>
      <c r="O26" s="10" t="s">
        <v>159</v>
      </c>
      <c r="P26" s="18">
        <v>0</v>
      </c>
      <c r="Q26" s="10" t="s">
        <v>244</v>
      </c>
      <c r="R26" s="18">
        <v>69.662634038631893</v>
      </c>
      <c r="S26" s="10" t="s">
        <v>178</v>
      </c>
    </row>
    <row r="27" spans="1:19" x14ac:dyDescent="0.2">
      <c r="A27" s="12" t="s">
        <v>196</v>
      </c>
      <c r="B27" s="18">
        <v>151.470156914504</v>
      </c>
      <c r="C27" s="10" t="s">
        <v>159</v>
      </c>
      <c r="D27" s="18">
        <v>102.603090685884</v>
      </c>
      <c r="E27" s="10" t="s">
        <v>159</v>
      </c>
      <c r="F27" s="18">
        <v>259.358129188031</v>
      </c>
      <c r="G27" s="10" t="s">
        <v>159</v>
      </c>
      <c r="H27" s="18">
        <v>100.53462729082899</v>
      </c>
      <c r="I27" s="10" t="s">
        <v>159</v>
      </c>
      <c r="J27" s="18">
        <v>86.681676701936993</v>
      </c>
      <c r="K27" s="10" t="s">
        <v>159</v>
      </c>
      <c r="L27" s="18">
        <v>0</v>
      </c>
      <c r="M27" s="10" t="s">
        <v>176</v>
      </c>
      <c r="N27" s="18">
        <v>19.234933970237201</v>
      </c>
      <c r="O27" s="10" t="s">
        <v>159</v>
      </c>
      <c r="P27" s="18">
        <v>0</v>
      </c>
      <c r="Q27" s="10" t="s">
        <v>244</v>
      </c>
      <c r="R27" s="18">
        <v>68.907755411527404</v>
      </c>
      <c r="S27" s="10" t="s">
        <v>178</v>
      </c>
    </row>
    <row r="28" spans="1:19" x14ac:dyDescent="0.2">
      <c r="A28" s="12" t="s">
        <v>197</v>
      </c>
      <c r="B28" s="18">
        <v>211.76502112380399</v>
      </c>
      <c r="C28" s="10" t="s">
        <v>159</v>
      </c>
      <c r="D28" s="18">
        <v>97.996270719460199</v>
      </c>
      <c r="E28" s="10" t="s">
        <v>159</v>
      </c>
      <c r="F28" s="18">
        <v>231.41505030879901</v>
      </c>
      <c r="G28" s="10" t="s">
        <v>159</v>
      </c>
      <c r="H28" s="18">
        <v>104.46311958774901</v>
      </c>
      <c r="I28" s="10" t="s">
        <v>159</v>
      </c>
      <c r="J28" s="18">
        <v>86.892203627134407</v>
      </c>
      <c r="K28" s="10" t="s">
        <v>159</v>
      </c>
      <c r="L28" s="18">
        <v>0</v>
      </c>
      <c r="M28" s="10" t="s">
        <v>176</v>
      </c>
      <c r="N28" s="18">
        <v>17.9509512457272</v>
      </c>
      <c r="O28" s="10" t="s">
        <v>159</v>
      </c>
      <c r="P28" s="18">
        <v>0</v>
      </c>
      <c r="Q28" s="10" t="s">
        <v>244</v>
      </c>
      <c r="R28" s="18">
        <v>68.590944309367003</v>
      </c>
      <c r="S28" s="10" t="s">
        <v>178</v>
      </c>
    </row>
    <row r="29" spans="1:19" x14ac:dyDescent="0.2">
      <c r="A29" s="12" t="s">
        <v>198</v>
      </c>
      <c r="B29" s="18">
        <v>365.17895440897399</v>
      </c>
      <c r="C29" s="10" t="s">
        <v>159</v>
      </c>
      <c r="D29" s="18">
        <v>79.232927836655804</v>
      </c>
      <c r="E29" s="10" t="s">
        <v>159</v>
      </c>
      <c r="F29" s="18">
        <v>186.10114898972799</v>
      </c>
      <c r="G29" s="10" t="s">
        <v>159</v>
      </c>
      <c r="H29" s="18">
        <v>81.623136784589207</v>
      </c>
      <c r="I29" s="10" t="s">
        <v>159</v>
      </c>
      <c r="J29" s="18">
        <v>82.212612067689506</v>
      </c>
      <c r="K29" s="10" t="s">
        <v>159</v>
      </c>
      <c r="L29" s="18">
        <v>0</v>
      </c>
      <c r="M29" s="10" t="s">
        <v>176</v>
      </c>
      <c r="N29" s="18">
        <v>12.5235193961294</v>
      </c>
      <c r="O29" s="10" t="s">
        <v>159</v>
      </c>
      <c r="P29" s="18">
        <v>0</v>
      </c>
      <c r="Q29" s="10" t="s">
        <v>244</v>
      </c>
      <c r="R29" s="18">
        <v>58.512640663016299</v>
      </c>
      <c r="S29" s="10" t="s">
        <v>178</v>
      </c>
    </row>
    <row r="30" spans="1:19" x14ac:dyDescent="0.2">
      <c r="A30" s="12" t="s">
        <v>199</v>
      </c>
      <c r="B30" s="18">
        <v>618.01652209948304</v>
      </c>
      <c r="C30" s="10" t="s">
        <v>159</v>
      </c>
      <c r="D30" s="18">
        <v>99.200994996899297</v>
      </c>
      <c r="E30" s="10" t="s">
        <v>159</v>
      </c>
      <c r="F30" s="18">
        <v>280.43900889111501</v>
      </c>
      <c r="G30" s="10" t="s">
        <v>159</v>
      </c>
      <c r="H30" s="18">
        <v>112.356961001412</v>
      </c>
      <c r="I30" s="10" t="s">
        <v>159</v>
      </c>
      <c r="J30" s="18">
        <v>102.48992026401601</v>
      </c>
      <c r="K30" s="10" t="s">
        <v>159</v>
      </c>
      <c r="L30" s="18">
        <v>0</v>
      </c>
      <c r="M30" s="10" t="s">
        <v>176</v>
      </c>
      <c r="N30" s="18">
        <v>10.9376044868078</v>
      </c>
      <c r="O30" s="10" t="s">
        <v>159</v>
      </c>
      <c r="P30" s="18">
        <v>0</v>
      </c>
      <c r="Q30" s="10" t="s">
        <v>244</v>
      </c>
      <c r="R30" s="18">
        <v>77.400577588287305</v>
      </c>
      <c r="S30" s="10" t="s">
        <v>178</v>
      </c>
    </row>
    <row r="31" spans="1:19" x14ac:dyDescent="0.2">
      <c r="A31" s="12" t="s">
        <v>200</v>
      </c>
      <c r="B31" s="18">
        <v>692.62392771712803</v>
      </c>
      <c r="C31" s="10" t="s">
        <v>159</v>
      </c>
      <c r="D31" s="18">
        <v>78.764964301825401</v>
      </c>
      <c r="E31" s="10" t="s">
        <v>159</v>
      </c>
      <c r="F31" s="18">
        <v>260.05472869251798</v>
      </c>
      <c r="G31" s="10" t="s">
        <v>159</v>
      </c>
      <c r="H31" s="18">
        <v>113.289174510295</v>
      </c>
      <c r="I31" s="10" t="s">
        <v>159</v>
      </c>
      <c r="J31" s="18">
        <v>95.389920444683995</v>
      </c>
      <c r="K31" s="10" t="s">
        <v>159</v>
      </c>
      <c r="L31" s="18">
        <v>0</v>
      </c>
      <c r="M31" s="10" t="s">
        <v>176</v>
      </c>
      <c r="N31" s="18">
        <v>17.888233089843201</v>
      </c>
      <c r="O31" s="10" t="s">
        <v>159</v>
      </c>
      <c r="P31" s="18">
        <v>0</v>
      </c>
      <c r="Q31" s="10" t="s">
        <v>244</v>
      </c>
      <c r="R31" s="18">
        <v>73.715126823133104</v>
      </c>
      <c r="S31" s="10" t="s">
        <v>178</v>
      </c>
    </row>
    <row r="32" spans="1:19" x14ac:dyDescent="0.2">
      <c r="A32" s="15" t="s">
        <v>201</v>
      </c>
      <c r="B32" s="19">
        <v>494.46380732095599</v>
      </c>
      <c r="C32" s="14" t="s">
        <v>159</v>
      </c>
      <c r="D32" s="19">
        <v>101.489551952187</v>
      </c>
      <c r="E32" s="14" t="s">
        <v>159</v>
      </c>
      <c r="F32" s="19">
        <v>258.67180356121702</v>
      </c>
      <c r="G32" s="14" t="s">
        <v>159</v>
      </c>
      <c r="H32" s="19">
        <v>126.266411441804</v>
      </c>
      <c r="I32" s="14" t="s">
        <v>159</v>
      </c>
      <c r="J32" s="19">
        <v>99.072521740499894</v>
      </c>
      <c r="K32" s="14" t="s">
        <v>159</v>
      </c>
      <c r="L32" s="19">
        <v>0</v>
      </c>
      <c r="M32" s="14" t="s">
        <v>176</v>
      </c>
      <c r="N32" s="19">
        <v>39.431445689343199</v>
      </c>
      <c r="O32" s="14" t="s">
        <v>159</v>
      </c>
      <c r="P32" s="19">
        <v>0</v>
      </c>
      <c r="Q32" s="14" t="s">
        <v>244</v>
      </c>
      <c r="R32" s="19">
        <v>85.711180147906802</v>
      </c>
      <c r="S32" s="14" t="s">
        <v>178</v>
      </c>
    </row>
    <row r="34" spans="1:2" x14ac:dyDescent="0.2">
      <c r="A34" s="16" t="s">
        <v>202</v>
      </c>
      <c r="B34" s="16" t="s">
        <v>203</v>
      </c>
    </row>
    <row r="36" spans="1:2" x14ac:dyDescent="0.2">
      <c r="B36" s="16" t="s">
        <v>312</v>
      </c>
    </row>
    <row r="37" spans="1:2" x14ac:dyDescent="0.2">
      <c r="B37" s="16" t="s">
        <v>313</v>
      </c>
    </row>
    <row r="39" spans="1:2" x14ac:dyDescent="0.2">
      <c r="B39" s="16" t="s">
        <v>208</v>
      </c>
    </row>
    <row r="40" spans="1:2" x14ac:dyDescent="0.2">
      <c r="B40" s="16" t="s">
        <v>247</v>
      </c>
    </row>
    <row r="41" spans="1:2" x14ac:dyDescent="0.2">
      <c r="B41" s="16" t="s">
        <v>209</v>
      </c>
    </row>
    <row r="44" spans="1:2" x14ac:dyDescent="0.2">
      <c r="A44" s="17" t="str">
        <f>HYPERLINK("#'KENO 2'!A2", "&lt;&lt;&lt; Previous table")</f>
        <v>&lt;&lt;&lt; Previous table</v>
      </c>
    </row>
    <row r="45" spans="1:2" x14ac:dyDescent="0.2">
      <c r="A45" s="17" t="str">
        <f>HYPERLINK("#'KENO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S45"/>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HYPERLINK("#'INDEX'!B54", "Link to index")</f>
        <v>Link to index</v>
      </c>
    </row>
    <row r="2" spans="1:19" ht="15.75" customHeight="1" x14ac:dyDescent="0.2">
      <c r="A2" s="25" t="s">
        <v>316</v>
      </c>
      <c r="B2" s="24"/>
      <c r="C2" s="24"/>
      <c r="D2" s="24"/>
      <c r="E2" s="24"/>
      <c r="F2" s="24"/>
      <c r="G2" s="24"/>
      <c r="H2" s="24"/>
      <c r="I2" s="24"/>
      <c r="J2" s="24"/>
      <c r="K2" s="24"/>
      <c r="L2" s="24"/>
      <c r="M2" s="24"/>
      <c r="N2" s="24"/>
      <c r="O2" s="24"/>
      <c r="P2" s="24"/>
      <c r="Q2" s="24"/>
      <c r="R2" s="24"/>
      <c r="S2" s="24"/>
    </row>
    <row r="3" spans="1:19" ht="15.75" customHeight="1" x14ac:dyDescent="0.2">
      <c r="A3" s="25" t="s">
        <v>72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160.270594290064</v>
      </c>
      <c r="E7" s="10" t="s">
        <v>159</v>
      </c>
      <c r="F7" s="18">
        <v>0</v>
      </c>
      <c r="G7" s="10" t="s">
        <v>159</v>
      </c>
      <c r="H7" s="18">
        <v>119.89605360319101</v>
      </c>
      <c r="I7" s="10" t="s">
        <v>159</v>
      </c>
      <c r="J7" s="18">
        <v>125.364175270575</v>
      </c>
      <c r="K7" s="10" t="s">
        <v>159</v>
      </c>
      <c r="L7" s="18">
        <v>359.28224873566501</v>
      </c>
      <c r="M7" s="10" t="s">
        <v>159</v>
      </c>
      <c r="N7" s="18">
        <v>16.1612673440622</v>
      </c>
      <c r="O7" s="10" t="s">
        <v>159</v>
      </c>
      <c r="P7" s="18">
        <v>0</v>
      </c>
      <c r="Q7" s="10" t="s">
        <v>244</v>
      </c>
      <c r="R7" s="18">
        <v>99.442737188397203</v>
      </c>
      <c r="S7" s="10" t="s">
        <v>159</v>
      </c>
    </row>
    <row r="8" spans="1:19" x14ac:dyDescent="0.2">
      <c r="A8" s="12" t="s">
        <v>171</v>
      </c>
      <c r="B8" s="18">
        <v>0</v>
      </c>
      <c r="C8" s="10" t="s">
        <v>159</v>
      </c>
      <c r="D8" s="18">
        <v>145.92643828572099</v>
      </c>
      <c r="E8" s="10" t="s">
        <v>159</v>
      </c>
      <c r="F8" s="18">
        <v>0</v>
      </c>
      <c r="G8" s="10" t="s">
        <v>159</v>
      </c>
      <c r="H8" s="18">
        <v>153.476785638953</v>
      </c>
      <c r="I8" s="10" t="s">
        <v>159</v>
      </c>
      <c r="J8" s="18">
        <v>118.707397524529</v>
      </c>
      <c r="K8" s="10" t="s">
        <v>159</v>
      </c>
      <c r="L8" s="18">
        <v>370.098738392472</v>
      </c>
      <c r="M8" s="10" t="s">
        <v>159</v>
      </c>
      <c r="N8" s="18">
        <v>15.8882630508429</v>
      </c>
      <c r="O8" s="10" t="s">
        <v>159</v>
      </c>
      <c r="P8" s="18">
        <v>0</v>
      </c>
      <c r="Q8" s="10" t="s">
        <v>244</v>
      </c>
      <c r="R8" s="18">
        <v>100.21417504505899</v>
      </c>
      <c r="S8" s="10" t="s">
        <v>159</v>
      </c>
    </row>
    <row r="9" spans="1:19" x14ac:dyDescent="0.2">
      <c r="A9" s="12" t="s">
        <v>172</v>
      </c>
      <c r="B9" s="18">
        <v>0</v>
      </c>
      <c r="C9" s="10" t="s">
        <v>159</v>
      </c>
      <c r="D9" s="18">
        <v>143.58445003824801</v>
      </c>
      <c r="E9" s="10" t="s">
        <v>159</v>
      </c>
      <c r="F9" s="18">
        <v>0</v>
      </c>
      <c r="G9" s="10" t="s">
        <v>159</v>
      </c>
      <c r="H9" s="18">
        <v>145.737139773807</v>
      </c>
      <c r="I9" s="10" t="s">
        <v>159</v>
      </c>
      <c r="J9" s="18">
        <v>114.01359848291401</v>
      </c>
      <c r="K9" s="10" t="s">
        <v>159</v>
      </c>
      <c r="L9" s="18">
        <v>336.983216660528</v>
      </c>
      <c r="M9" s="10" t="s">
        <v>159</v>
      </c>
      <c r="N9" s="18">
        <v>14.565461151145399</v>
      </c>
      <c r="O9" s="10" t="s">
        <v>159</v>
      </c>
      <c r="P9" s="18">
        <v>0</v>
      </c>
      <c r="Q9" s="10" t="s">
        <v>244</v>
      </c>
      <c r="R9" s="18">
        <v>96.419165689694793</v>
      </c>
      <c r="S9" s="10" t="s">
        <v>159</v>
      </c>
    </row>
    <row r="10" spans="1:19" x14ac:dyDescent="0.2">
      <c r="A10" s="12" t="s">
        <v>173</v>
      </c>
      <c r="B10" s="18">
        <v>0</v>
      </c>
      <c r="C10" s="10" t="s">
        <v>159</v>
      </c>
      <c r="D10" s="18">
        <v>124.379332655965</v>
      </c>
      <c r="E10" s="10" t="s">
        <v>159</v>
      </c>
      <c r="F10" s="18">
        <v>0</v>
      </c>
      <c r="G10" s="10" t="s">
        <v>159</v>
      </c>
      <c r="H10" s="18">
        <v>148.92755265734399</v>
      </c>
      <c r="I10" s="10" t="s">
        <v>159</v>
      </c>
      <c r="J10" s="18">
        <v>95.9804971171517</v>
      </c>
      <c r="K10" s="10" t="s">
        <v>159</v>
      </c>
      <c r="L10" s="18">
        <v>326.59570887455698</v>
      </c>
      <c r="M10" s="10" t="s">
        <v>159</v>
      </c>
      <c r="N10" s="18">
        <v>14.1580914602556</v>
      </c>
      <c r="O10" s="10" t="s">
        <v>159</v>
      </c>
      <c r="P10" s="18">
        <v>0</v>
      </c>
      <c r="Q10" s="10" t="s">
        <v>244</v>
      </c>
      <c r="R10" s="18">
        <v>88.629581447068006</v>
      </c>
      <c r="S10" s="10" t="s">
        <v>159</v>
      </c>
    </row>
    <row r="11" spans="1:19" x14ac:dyDescent="0.2">
      <c r="A11" s="12" t="s">
        <v>174</v>
      </c>
      <c r="B11" s="18">
        <v>15.732696157883399</v>
      </c>
      <c r="C11" s="10" t="s">
        <v>159</v>
      </c>
      <c r="D11" s="18">
        <v>0</v>
      </c>
      <c r="E11" s="10" t="s">
        <v>176</v>
      </c>
      <c r="F11" s="18">
        <v>0</v>
      </c>
      <c r="G11" s="10" t="s">
        <v>159</v>
      </c>
      <c r="H11" s="18">
        <v>153.010679880564</v>
      </c>
      <c r="I11" s="10" t="s">
        <v>159</v>
      </c>
      <c r="J11" s="18">
        <v>97.338631888014405</v>
      </c>
      <c r="K11" s="10" t="s">
        <v>159</v>
      </c>
      <c r="L11" s="18">
        <v>316.66074215116498</v>
      </c>
      <c r="M11" s="10" t="s">
        <v>159</v>
      </c>
      <c r="N11" s="18">
        <v>13.6015477935316</v>
      </c>
      <c r="O11" s="10" t="s">
        <v>159</v>
      </c>
      <c r="P11" s="18">
        <v>0</v>
      </c>
      <c r="Q11" s="10" t="s">
        <v>244</v>
      </c>
      <c r="R11" s="18">
        <v>47.203518339730799</v>
      </c>
      <c r="S11" s="10" t="s">
        <v>178</v>
      </c>
    </row>
    <row r="12" spans="1:19" x14ac:dyDescent="0.2">
      <c r="A12" s="12" t="s">
        <v>175</v>
      </c>
      <c r="B12" s="18">
        <v>15.737597989506799</v>
      </c>
      <c r="C12" s="10" t="s">
        <v>159</v>
      </c>
      <c r="D12" s="18">
        <v>113.132606338773</v>
      </c>
      <c r="E12" s="10" t="s">
        <v>159</v>
      </c>
      <c r="F12" s="18">
        <v>0</v>
      </c>
      <c r="G12" s="10" t="s">
        <v>159</v>
      </c>
      <c r="H12" s="18">
        <v>155.23449325590701</v>
      </c>
      <c r="I12" s="10" t="s">
        <v>159</v>
      </c>
      <c r="J12" s="18">
        <v>96.996775489844794</v>
      </c>
      <c r="K12" s="10" t="s">
        <v>159</v>
      </c>
      <c r="L12" s="18">
        <v>309.68783159416898</v>
      </c>
      <c r="M12" s="10" t="s">
        <v>159</v>
      </c>
      <c r="N12" s="18">
        <v>11.631401845730799</v>
      </c>
      <c r="O12" s="10" t="s">
        <v>159</v>
      </c>
      <c r="P12" s="18">
        <v>0</v>
      </c>
      <c r="Q12" s="10" t="s">
        <v>244</v>
      </c>
      <c r="R12" s="18">
        <v>85.365367616926903</v>
      </c>
      <c r="S12" s="10" t="s">
        <v>159</v>
      </c>
    </row>
    <row r="13" spans="1:19" x14ac:dyDescent="0.2">
      <c r="A13" s="12" t="s">
        <v>179</v>
      </c>
      <c r="B13" s="18">
        <v>13.974856303599701</v>
      </c>
      <c r="C13" s="10" t="s">
        <v>159</v>
      </c>
      <c r="D13" s="18">
        <v>110.73273300611901</v>
      </c>
      <c r="E13" s="10" t="s">
        <v>159</v>
      </c>
      <c r="F13" s="18">
        <v>0</v>
      </c>
      <c r="G13" s="10" t="s">
        <v>159</v>
      </c>
      <c r="H13" s="18">
        <v>160.683851262595</v>
      </c>
      <c r="I13" s="10" t="s">
        <v>159</v>
      </c>
      <c r="J13" s="18">
        <v>98.443242392322503</v>
      </c>
      <c r="K13" s="10" t="s">
        <v>159</v>
      </c>
      <c r="L13" s="18">
        <v>313.08236370305099</v>
      </c>
      <c r="M13" s="10" t="s">
        <v>159</v>
      </c>
      <c r="N13" s="18">
        <v>12.2767166220587</v>
      </c>
      <c r="O13" s="10" t="s">
        <v>159</v>
      </c>
      <c r="P13" s="18">
        <v>0</v>
      </c>
      <c r="Q13" s="10" t="s">
        <v>244</v>
      </c>
      <c r="R13" s="18">
        <v>86.009891574692801</v>
      </c>
      <c r="S13" s="10" t="s">
        <v>159</v>
      </c>
    </row>
    <row r="14" spans="1:19" x14ac:dyDescent="0.2">
      <c r="A14" s="12" t="s">
        <v>180</v>
      </c>
      <c r="B14" s="18">
        <v>16.7583716433845</v>
      </c>
      <c r="C14" s="10" t="s">
        <v>159</v>
      </c>
      <c r="D14" s="18">
        <v>109.988188906345</v>
      </c>
      <c r="E14" s="10" t="s">
        <v>159</v>
      </c>
      <c r="F14" s="18">
        <v>0</v>
      </c>
      <c r="G14" s="10" t="s">
        <v>159</v>
      </c>
      <c r="H14" s="18">
        <v>173.48330401446401</v>
      </c>
      <c r="I14" s="10" t="s">
        <v>159</v>
      </c>
      <c r="J14" s="18">
        <v>99.886729067496205</v>
      </c>
      <c r="K14" s="10" t="s">
        <v>159</v>
      </c>
      <c r="L14" s="18">
        <v>344.58238170550402</v>
      </c>
      <c r="M14" s="10" t="s">
        <v>159</v>
      </c>
      <c r="N14" s="18">
        <v>11.522347884887701</v>
      </c>
      <c r="O14" s="10" t="s">
        <v>159</v>
      </c>
      <c r="P14" s="18">
        <v>0</v>
      </c>
      <c r="Q14" s="10" t="s">
        <v>244</v>
      </c>
      <c r="R14" s="18">
        <v>88.985483105526001</v>
      </c>
      <c r="S14" s="10" t="s">
        <v>159</v>
      </c>
    </row>
    <row r="15" spans="1:19" x14ac:dyDescent="0.2">
      <c r="A15" s="12" t="s">
        <v>181</v>
      </c>
      <c r="B15" s="18">
        <v>15.750697403504301</v>
      </c>
      <c r="C15" s="10" t="s">
        <v>159</v>
      </c>
      <c r="D15" s="18">
        <v>102.704287316529</v>
      </c>
      <c r="E15" s="10" t="s">
        <v>159</v>
      </c>
      <c r="F15" s="18">
        <v>0</v>
      </c>
      <c r="G15" s="10" t="s">
        <v>159</v>
      </c>
      <c r="H15" s="18">
        <v>174.801988334817</v>
      </c>
      <c r="I15" s="10" t="s">
        <v>159</v>
      </c>
      <c r="J15" s="18">
        <v>99.389100864786698</v>
      </c>
      <c r="K15" s="10" t="s">
        <v>159</v>
      </c>
      <c r="L15" s="18">
        <v>345.07136223711501</v>
      </c>
      <c r="M15" s="10" t="s">
        <v>159</v>
      </c>
      <c r="N15" s="18">
        <v>10.856058954239</v>
      </c>
      <c r="O15" s="10" t="s">
        <v>159</v>
      </c>
      <c r="P15" s="18">
        <v>0</v>
      </c>
      <c r="Q15" s="10" t="s">
        <v>244</v>
      </c>
      <c r="R15" s="18">
        <v>86.615178113742502</v>
      </c>
      <c r="S15" s="10" t="s">
        <v>159</v>
      </c>
    </row>
    <row r="16" spans="1:19" x14ac:dyDescent="0.2">
      <c r="A16" s="12" t="s">
        <v>182</v>
      </c>
      <c r="B16" s="18">
        <v>20.220198348929198</v>
      </c>
      <c r="C16" s="10" t="s">
        <v>159</v>
      </c>
      <c r="D16" s="18">
        <v>101.299174062722</v>
      </c>
      <c r="E16" s="10" t="s">
        <v>159</v>
      </c>
      <c r="F16" s="18">
        <v>0</v>
      </c>
      <c r="G16" s="10" t="s">
        <v>159</v>
      </c>
      <c r="H16" s="18">
        <v>164.36215568393999</v>
      </c>
      <c r="I16" s="10" t="s">
        <v>159</v>
      </c>
      <c r="J16" s="18">
        <v>97.780367082746693</v>
      </c>
      <c r="K16" s="10" t="s">
        <v>159</v>
      </c>
      <c r="L16" s="18">
        <v>0</v>
      </c>
      <c r="M16" s="10" t="s">
        <v>176</v>
      </c>
      <c r="N16" s="18">
        <v>11.3538878095741</v>
      </c>
      <c r="O16" s="10" t="s">
        <v>159</v>
      </c>
      <c r="P16" s="18">
        <v>0</v>
      </c>
      <c r="Q16" s="10" t="s">
        <v>244</v>
      </c>
      <c r="R16" s="18">
        <v>75.966059569842002</v>
      </c>
      <c r="S16" s="10" t="s">
        <v>178</v>
      </c>
    </row>
    <row r="17" spans="1:19" x14ac:dyDescent="0.2">
      <c r="A17" s="12" t="s">
        <v>183</v>
      </c>
      <c r="B17" s="18">
        <v>18.334695972543098</v>
      </c>
      <c r="C17" s="10" t="s">
        <v>159</v>
      </c>
      <c r="D17" s="18">
        <v>97.382626170501794</v>
      </c>
      <c r="E17" s="10" t="s">
        <v>159</v>
      </c>
      <c r="F17" s="18">
        <v>342.52181561731601</v>
      </c>
      <c r="G17" s="10" t="s">
        <v>177</v>
      </c>
      <c r="H17" s="18">
        <v>159.240766284741</v>
      </c>
      <c r="I17" s="10" t="s">
        <v>159</v>
      </c>
      <c r="J17" s="18">
        <v>94.540886030736303</v>
      </c>
      <c r="K17" s="10" t="s">
        <v>159</v>
      </c>
      <c r="L17" s="18">
        <v>0</v>
      </c>
      <c r="M17" s="10" t="s">
        <v>176</v>
      </c>
      <c r="N17" s="18">
        <v>9.8802138855173496</v>
      </c>
      <c r="O17" s="10" t="s">
        <v>159</v>
      </c>
      <c r="P17" s="18">
        <v>0</v>
      </c>
      <c r="Q17" s="10" t="s">
        <v>244</v>
      </c>
      <c r="R17" s="18">
        <v>76.315053063194597</v>
      </c>
      <c r="S17" s="10" t="s">
        <v>178</v>
      </c>
    </row>
    <row r="18" spans="1:19" x14ac:dyDescent="0.2">
      <c r="A18" s="12" t="s">
        <v>185</v>
      </c>
      <c r="B18" s="18">
        <v>18.030214232452</v>
      </c>
      <c r="C18" s="10" t="s">
        <v>159</v>
      </c>
      <c r="D18" s="18">
        <v>116.983727407416</v>
      </c>
      <c r="E18" s="10" t="s">
        <v>159</v>
      </c>
      <c r="F18" s="18">
        <v>337.26808480473102</v>
      </c>
      <c r="G18" s="10" t="s">
        <v>159</v>
      </c>
      <c r="H18" s="18">
        <v>162.43423581543499</v>
      </c>
      <c r="I18" s="10" t="s">
        <v>159</v>
      </c>
      <c r="J18" s="18">
        <v>103.178952429343</v>
      </c>
      <c r="K18" s="10" t="s">
        <v>159</v>
      </c>
      <c r="L18" s="18">
        <v>0</v>
      </c>
      <c r="M18" s="10" t="s">
        <v>176</v>
      </c>
      <c r="N18" s="18">
        <v>9.3825217246287007</v>
      </c>
      <c r="O18" s="10" t="s">
        <v>159</v>
      </c>
      <c r="P18" s="18">
        <v>0</v>
      </c>
      <c r="Q18" s="10" t="s">
        <v>244</v>
      </c>
      <c r="R18" s="18">
        <v>83.795104868436695</v>
      </c>
      <c r="S18" s="10" t="s">
        <v>178</v>
      </c>
    </row>
    <row r="19" spans="1:19" x14ac:dyDescent="0.2">
      <c r="A19" s="12" t="s">
        <v>186</v>
      </c>
      <c r="B19" s="18">
        <v>16.4106514960522</v>
      </c>
      <c r="C19" s="10" t="s">
        <v>159</v>
      </c>
      <c r="D19" s="18">
        <v>117.06158631734201</v>
      </c>
      <c r="E19" s="10" t="s">
        <v>159</v>
      </c>
      <c r="F19" s="18">
        <v>323.21355978654202</v>
      </c>
      <c r="G19" s="10" t="s">
        <v>159</v>
      </c>
      <c r="H19" s="18">
        <v>153.51238519088801</v>
      </c>
      <c r="I19" s="10" t="s">
        <v>159</v>
      </c>
      <c r="J19" s="18">
        <v>101.349544337724</v>
      </c>
      <c r="K19" s="10" t="s">
        <v>159</v>
      </c>
      <c r="L19" s="18">
        <v>0</v>
      </c>
      <c r="M19" s="10" t="s">
        <v>176</v>
      </c>
      <c r="N19" s="18">
        <v>7.9115218841156203</v>
      </c>
      <c r="O19" s="10" t="s">
        <v>159</v>
      </c>
      <c r="P19" s="18">
        <v>0</v>
      </c>
      <c r="Q19" s="10" t="s">
        <v>244</v>
      </c>
      <c r="R19" s="18">
        <v>81.316765949938798</v>
      </c>
      <c r="S19" s="10" t="s">
        <v>178</v>
      </c>
    </row>
    <row r="20" spans="1:19" x14ac:dyDescent="0.2">
      <c r="A20" s="12" t="s">
        <v>187</v>
      </c>
      <c r="B20" s="18">
        <v>17.478171272004001</v>
      </c>
      <c r="C20" s="10" t="s">
        <v>159</v>
      </c>
      <c r="D20" s="18">
        <v>123.59793125159401</v>
      </c>
      <c r="E20" s="10" t="s">
        <v>159</v>
      </c>
      <c r="F20" s="18">
        <v>298.460387962673</v>
      </c>
      <c r="G20" s="10" t="s">
        <v>159</v>
      </c>
      <c r="H20" s="18">
        <v>160.256514393213</v>
      </c>
      <c r="I20" s="10" t="s">
        <v>159</v>
      </c>
      <c r="J20" s="18">
        <v>100.686460097901</v>
      </c>
      <c r="K20" s="10" t="s">
        <v>159</v>
      </c>
      <c r="L20" s="18">
        <v>0</v>
      </c>
      <c r="M20" s="10" t="s">
        <v>176</v>
      </c>
      <c r="N20" s="18">
        <v>7.4477280891525304</v>
      </c>
      <c r="O20" s="10" t="s">
        <v>159</v>
      </c>
      <c r="P20" s="18">
        <v>0</v>
      </c>
      <c r="Q20" s="10" t="s">
        <v>244</v>
      </c>
      <c r="R20" s="18">
        <v>84.264507343305397</v>
      </c>
      <c r="S20" s="10" t="s">
        <v>178</v>
      </c>
    </row>
    <row r="21" spans="1:19" x14ac:dyDescent="0.2">
      <c r="A21" s="12" t="s">
        <v>188</v>
      </c>
      <c r="B21" s="18">
        <v>17.172896593588199</v>
      </c>
      <c r="C21" s="10" t="s">
        <v>159</v>
      </c>
      <c r="D21" s="18">
        <v>127.10916043440901</v>
      </c>
      <c r="E21" s="10" t="s">
        <v>159</v>
      </c>
      <c r="F21" s="18">
        <v>352.71609133550999</v>
      </c>
      <c r="G21" s="10" t="s">
        <v>159</v>
      </c>
      <c r="H21" s="18">
        <v>162.46239621506501</v>
      </c>
      <c r="I21" s="10" t="s">
        <v>159</v>
      </c>
      <c r="J21" s="18">
        <v>100.975228288661</v>
      </c>
      <c r="K21" s="10" t="s">
        <v>159</v>
      </c>
      <c r="L21" s="18">
        <v>0</v>
      </c>
      <c r="M21" s="10" t="s">
        <v>176</v>
      </c>
      <c r="N21" s="18">
        <v>8.7733988650891295</v>
      </c>
      <c r="O21" s="10" t="s">
        <v>184</v>
      </c>
      <c r="P21" s="18">
        <v>0</v>
      </c>
      <c r="Q21" s="10" t="s">
        <v>244</v>
      </c>
      <c r="R21" s="18">
        <v>86.564913296360899</v>
      </c>
      <c r="S21" s="10" t="s">
        <v>178</v>
      </c>
    </row>
    <row r="22" spans="1:19" x14ac:dyDescent="0.2">
      <c r="A22" s="12" t="s">
        <v>189</v>
      </c>
      <c r="B22" s="18">
        <v>17.545635342945101</v>
      </c>
      <c r="C22" s="10" t="s">
        <v>159</v>
      </c>
      <c r="D22" s="18">
        <v>123.042637071984</v>
      </c>
      <c r="E22" s="10" t="s">
        <v>159</v>
      </c>
      <c r="F22" s="18">
        <v>371.66665460780098</v>
      </c>
      <c r="G22" s="10" t="s">
        <v>159</v>
      </c>
      <c r="H22" s="18">
        <v>161.32473234786301</v>
      </c>
      <c r="I22" s="10" t="s">
        <v>159</v>
      </c>
      <c r="J22" s="18">
        <v>103.114326982024</v>
      </c>
      <c r="K22" s="10" t="s">
        <v>159</v>
      </c>
      <c r="L22" s="18">
        <v>0</v>
      </c>
      <c r="M22" s="10" t="s">
        <v>176</v>
      </c>
      <c r="N22" s="18">
        <v>16.808012708536701</v>
      </c>
      <c r="O22" s="10" t="s">
        <v>159</v>
      </c>
      <c r="P22" s="18">
        <v>0</v>
      </c>
      <c r="Q22" s="10" t="s">
        <v>244</v>
      </c>
      <c r="R22" s="18">
        <v>87.270772673487798</v>
      </c>
      <c r="S22" s="10" t="s">
        <v>178</v>
      </c>
    </row>
    <row r="23" spans="1:19" x14ac:dyDescent="0.2">
      <c r="A23" s="12" t="s">
        <v>190</v>
      </c>
      <c r="B23" s="18">
        <v>17.290163084652502</v>
      </c>
      <c r="C23" s="10" t="s">
        <v>159</v>
      </c>
      <c r="D23" s="18">
        <v>116.64951123906999</v>
      </c>
      <c r="E23" s="10" t="s">
        <v>159</v>
      </c>
      <c r="F23" s="18">
        <v>359.39924129090701</v>
      </c>
      <c r="G23" s="10" t="s">
        <v>159</v>
      </c>
      <c r="H23" s="18">
        <v>155.25408664022899</v>
      </c>
      <c r="I23" s="10" t="s">
        <v>159</v>
      </c>
      <c r="J23" s="18">
        <v>97.982630613120904</v>
      </c>
      <c r="K23" s="10" t="s">
        <v>159</v>
      </c>
      <c r="L23" s="18">
        <v>0</v>
      </c>
      <c r="M23" s="10" t="s">
        <v>176</v>
      </c>
      <c r="N23" s="18">
        <v>17.1267849889412</v>
      </c>
      <c r="O23" s="10" t="s">
        <v>159</v>
      </c>
      <c r="P23" s="18">
        <v>0</v>
      </c>
      <c r="Q23" s="10" t="s">
        <v>244</v>
      </c>
      <c r="R23" s="18">
        <v>83.510965758892397</v>
      </c>
      <c r="S23" s="10" t="s">
        <v>178</v>
      </c>
    </row>
    <row r="24" spans="1:19" x14ac:dyDescent="0.2">
      <c r="A24" s="12" t="s">
        <v>191</v>
      </c>
      <c r="B24" s="18">
        <v>15.9185223905989</v>
      </c>
      <c r="C24" s="10" t="s">
        <v>159</v>
      </c>
      <c r="D24" s="18">
        <v>120.880696182013</v>
      </c>
      <c r="E24" s="10" t="s">
        <v>159</v>
      </c>
      <c r="F24" s="18">
        <v>345.66230880632997</v>
      </c>
      <c r="G24" s="10" t="s">
        <v>159</v>
      </c>
      <c r="H24" s="18">
        <v>144.31490161683399</v>
      </c>
      <c r="I24" s="10" t="s">
        <v>159</v>
      </c>
      <c r="J24" s="18">
        <v>100.853517648311</v>
      </c>
      <c r="K24" s="10" t="s">
        <v>159</v>
      </c>
      <c r="L24" s="18">
        <v>0</v>
      </c>
      <c r="M24" s="10" t="s">
        <v>176</v>
      </c>
      <c r="N24" s="18">
        <v>18.341623438589998</v>
      </c>
      <c r="O24" s="10" t="s">
        <v>159</v>
      </c>
      <c r="P24" s="18">
        <v>0</v>
      </c>
      <c r="Q24" s="10" t="s">
        <v>244</v>
      </c>
      <c r="R24" s="18">
        <v>82.978768111375402</v>
      </c>
      <c r="S24" s="10" t="s">
        <v>178</v>
      </c>
    </row>
    <row r="25" spans="1:19" x14ac:dyDescent="0.2">
      <c r="A25" s="12" t="s">
        <v>193</v>
      </c>
      <c r="B25" s="18">
        <v>20.364779227458701</v>
      </c>
      <c r="C25" s="10" t="s">
        <v>159</v>
      </c>
      <c r="D25" s="18">
        <v>125.82376920466</v>
      </c>
      <c r="E25" s="10" t="s">
        <v>159</v>
      </c>
      <c r="F25" s="18">
        <v>318.96957922065297</v>
      </c>
      <c r="G25" s="10" t="s">
        <v>159</v>
      </c>
      <c r="H25" s="18">
        <v>131.89033638402699</v>
      </c>
      <c r="I25" s="10" t="s">
        <v>159</v>
      </c>
      <c r="J25" s="18">
        <v>102.044627045056</v>
      </c>
      <c r="K25" s="10" t="s">
        <v>159</v>
      </c>
      <c r="L25" s="18">
        <v>0</v>
      </c>
      <c r="M25" s="10" t="s">
        <v>176</v>
      </c>
      <c r="N25" s="18">
        <v>20.858409655285001</v>
      </c>
      <c r="O25" s="10" t="s">
        <v>159</v>
      </c>
      <c r="P25" s="18">
        <v>0</v>
      </c>
      <c r="Q25" s="10" t="s">
        <v>244</v>
      </c>
      <c r="R25" s="18">
        <v>82.5593593591596</v>
      </c>
      <c r="S25" s="10" t="s">
        <v>178</v>
      </c>
    </row>
    <row r="26" spans="1:19" x14ac:dyDescent="0.2">
      <c r="A26" s="12" t="s">
        <v>194</v>
      </c>
      <c r="B26" s="18">
        <v>49.9863107653835</v>
      </c>
      <c r="C26" s="10" t="s">
        <v>159</v>
      </c>
      <c r="D26" s="18">
        <v>127.172806277175</v>
      </c>
      <c r="E26" s="10" t="s">
        <v>159</v>
      </c>
      <c r="F26" s="18">
        <v>310.05207476467598</v>
      </c>
      <c r="G26" s="10" t="s">
        <v>159</v>
      </c>
      <c r="H26" s="18">
        <v>129.00135355205501</v>
      </c>
      <c r="I26" s="10" t="s">
        <v>159</v>
      </c>
      <c r="J26" s="18">
        <v>95.5458263549706</v>
      </c>
      <c r="K26" s="10" t="s">
        <v>159</v>
      </c>
      <c r="L26" s="18">
        <v>0</v>
      </c>
      <c r="M26" s="10" t="s">
        <v>176</v>
      </c>
      <c r="N26" s="18">
        <v>23.861866434791601</v>
      </c>
      <c r="O26" s="10" t="s">
        <v>159</v>
      </c>
      <c r="P26" s="18">
        <v>0</v>
      </c>
      <c r="Q26" s="10" t="s">
        <v>244</v>
      </c>
      <c r="R26" s="18">
        <v>83.064157102325197</v>
      </c>
      <c r="S26" s="10" t="s">
        <v>178</v>
      </c>
    </row>
    <row r="27" spans="1:19" x14ac:dyDescent="0.2">
      <c r="A27" s="12" t="s">
        <v>196</v>
      </c>
      <c r="B27" s="18">
        <v>177.23222278331099</v>
      </c>
      <c r="C27" s="10" t="s">
        <v>159</v>
      </c>
      <c r="D27" s="18">
        <v>120.053838968167</v>
      </c>
      <c r="E27" s="10" t="s">
        <v>159</v>
      </c>
      <c r="F27" s="18">
        <v>303.46979675251299</v>
      </c>
      <c r="G27" s="10" t="s">
        <v>159</v>
      </c>
      <c r="H27" s="18">
        <v>117.63357102417601</v>
      </c>
      <c r="I27" s="10" t="s">
        <v>159</v>
      </c>
      <c r="J27" s="18">
        <v>101.42450862541899</v>
      </c>
      <c r="K27" s="10" t="s">
        <v>159</v>
      </c>
      <c r="L27" s="18">
        <v>0</v>
      </c>
      <c r="M27" s="10" t="s">
        <v>176</v>
      </c>
      <c r="N27" s="18">
        <v>22.5064142804023</v>
      </c>
      <c r="O27" s="10" t="s">
        <v>159</v>
      </c>
      <c r="P27" s="18">
        <v>0</v>
      </c>
      <c r="Q27" s="10" t="s">
        <v>244</v>
      </c>
      <c r="R27" s="18">
        <v>80.627596269587798</v>
      </c>
      <c r="S27" s="10" t="s">
        <v>178</v>
      </c>
    </row>
    <row r="28" spans="1:19" x14ac:dyDescent="0.2">
      <c r="A28" s="12" t="s">
        <v>197</v>
      </c>
      <c r="B28" s="18">
        <v>243.87312686825501</v>
      </c>
      <c r="C28" s="10" t="s">
        <v>159</v>
      </c>
      <c r="D28" s="18">
        <v>112.854600986302</v>
      </c>
      <c r="E28" s="10" t="s">
        <v>159</v>
      </c>
      <c r="F28" s="18">
        <v>266.50252068866098</v>
      </c>
      <c r="G28" s="10" t="s">
        <v>159</v>
      </c>
      <c r="H28" s="18">
        <v>120.301962434971</v>
      </c>
      <c r="I28" s="10" t="s">
        <v>159</v>
      </c>
      <c r="J28" s="18">
        <v>100.066919865079</v>
      </c>
      <c r="K28" s="10" t="s">
        <v>159</v>
      </c>
      <c r="L28" s="18">
        <v>0</v>
      </c>
      <c r="M28" s="10" t="s">
        <v>176</v>
      </c>
      <c r="N28" s="18">
        <v>20.672699331188099</v>
      </c>
      <c r="O28" s="10" t="s">
        <v>159</v>
      </c>
      <c r="P28" s="18">
        <v>0</v>
      </c>
      <c r="Q28" s="10" t="s">
        <v>244</v>
      </c>
      <c r="R28" s="18">
        <v>78.9907982668784</v>
      </c>
      <c r="S28" s="10" t="s">
        <v>178</v>
      </c>
    </row>
    <row r="29" spans="1:19" x14ac:dyDescent="0.2">
      <c r="A29" s="12" t="s">
        <v>198</v>
      </c>
      <c r="B29" s="18">
        <v>414.73219195625899</v>
      </c>
      <c r="C29" s="10" t="s">
        <v>159</v>
      </c>
      <c r="D29" s="18">
        <v>89.984500585449993</v>
      </c>
      <c r="E29" s="10" t="s">
        <v>159</v>
      </c>
      <c r="F29" s="18">
        <v>211.35428675237901</v>
      </c>
      <c r="G29" s="10" t="s">
        <v>159</v>
      </c>
      <c r="H29" s="18">
        <v>92.6990507648662</v>
      </c>
      <c r="I29" s="10" t="s">
        <v>159</v>
      </c>
      <c r="J29" s="18">
        <v>93.368515347401896</v>
      </c>
      <c r="K29" s="10" t="s">
        <v>159</v>
      </c>
      <c r="L29" s="18">
        <v>0</v>
      </c>
      <c r="M29" s="10" t="s">
        <v>176</v>
      </c>
      <c r="N29" s="18">
        <v>14.222907939942999</v>
      </c>
      <c r="O29" s="10" t="s">
        <v>159</v>
      </c>
      <c r="P29" s="18">
        <v>0</v>
      </c>
      <c r="Q29" s="10" t="s">
        <v>244</v>
      </c>
      <c r="R29" s="18">
        <v>66.452558194644297</v>
      </c>
      <c r="S29" s="10" t="s">
        <v>178</v>
      </c>
    </row>
    <row r="30" spans="1:19" x14ac:dyDescent="0.2">
      <c r="A30" s="12" t="s">
        <v>199</v>
      </c>
      <c r="B30" s="18">
        <v>691.12656173508105</v>
      </c>
      <c r="C30" s="10" t="s">
        <v>159</v>
      </c>
      <c r="D30" s="18">
        <v>110.936261639086</v>
      </c>
      <c r="E30" s="10" t="s">
        <v>159</v>
      </c>
      <c r="F30" s="18">
        <v>313.61434696419099</v>
      </c>
      <c r="G30" s="10" t="s">
        <v>159</v>
      </c>
      <c r="H30" s="18">
        <v>125.648550430515</v>
      </c>
      <c r="I30" s="10" t="s">
        <v>159</v>
      </c>
      <c r="J30" s="18">
        <v>114.614259767588</v>
      </c>
      <c r="K30" s="10" t="s">
        <v>159</v>
      </c>
      <c r="L30" s="18">
        <v>0</v>
      </c>
      <c r="M30" s="10" t="s">
        <v>176</v>
      </c>
      <c r="N30" s="18">
        <v>12.2314998260983</v>
      </c>
      <c r="O30" s="10" t="s">
        <v>159</v>
      </c>
      <c r="P30" s="18">
        <v>0</v>
      </c>
      <c r="Q30" s="10" t="s">
        <v>244</v>
      </c>
      <c r="R30" s="18">
        <v>86.556901234901801</v>
      </c>
      <c r="S30" s="10" t="s">
        <v>178</v>
      </c>
    </row>
    <row r="31" spans="1:19" x14ac:dyDescent="0.2">
      <c r="A31" s="12" t="s">
        <v>200</v>
      </c>
      <c r="B31" s="18">
        <v>741.13016369731702</v>
      </c>
      <c r="C31" s="10" t="s">
        <v>159</v>
      </c>
      <c r="D31" s="18">
        <v>84.281077436969596</v>
      </c>
      <c r="E31" s="10" t="s">
        <v>159</v>
      </c>
      <c r="F31" s="18">
        <v>278.267030539063</v>
      </c>
      <c r="G31" s="10" t="s">
        <v>159</v>
      </c>
      <c r="H31" s="18">
        <v>121.22310692713999</v>
      </c>
      <c r="I31" s="10" t="s">
        <v>159</v>
      </c>
      <c r="J31" s="18">
        <v>102.07032203934401</v>
      </c>
      <c r="K31" s="10" t="s">
        <v>159</v>
      </c>
      <c r="L31" s="18">
        <v>0</v>
      </c>
      <c r="M31" s="10" t="s">
        <v>176</v>
      </c>
      <c r="N31" s="18">
        <v>19.140992084734499</v>
      </c>
      <c r="O31" s="10" t="s">
        <v>159</v>
      </c>
      <c r="P31" s="18">
        <v>0</v>
      </c>
      <c r="Q31" s="10" t="s">
        <v>244</v>
      </c>
      <c r="R31" s="18">
        <v>78.877586844948596</v>
      </c>
      <c r="S31" s="10" t="s">
        <v>178</v>
      </c>
    </row>
    <row r="32" spans="1:19" x14ac:dyDescent="0.2">
      <c r="A32" s="15" t="s">
        <v>201</v>
      </c>
      <c r="B32" s="19">
        <v>494.46380732095599</v>
      </c>
      <c r="C32" s="14" t="s">
        <v>159</v>
      </c>
      <c r="D32" s="19">
        <v>101.489551952187</v>
      </c>
      <c r="E32" s="14" t="s">
        <v>159</v>
      </c>
      <c r="F32" s="19">
        <v>258.67180356121702</v>
      </c>
      <c r="G32" s="14" t="s">
        <v>159</v>
      </c>
      <c r="H32" s="19">
        <v>126.266411441804</v>
      </c>
      <c r="I32" s="14" t="s">
        <v>159</v>
      </c>
      <c r="J32" s="19">
        <v>99.072521740499894</v>
      </c>
      <c r="K32" s="14" t="s">
        <v>159</v>
      </c>
      <c r="L32" s="19">
        <v>0</v>
      </c>
      <c r="M32" s="14" t="s">
        <v>176</v>
      </c>
      <c r="N32" s="19">
        <v>39.431445689343199</v>
      </c>
      <c r="O32" s="14" t="s">
        <v>159</v>
      </c>
      <c r="P32" s="19">
        <v>0</v>
      </c>
      <c r="Q32" s="14" t="s">
        <v>244</v>
      </c>
      <c r="R32" s="19">
        <v>85.711180147906802</v>
      </c>
      <c r="S32" s="14" t="s">
        <v>178</v>
      </c>
    </row>
    <row r="34" spans="1:2" x14ac:dyDescent="0.2">
      <c r="A34" s="16" t="s">
        <v>202</v>
      </c>
      <c r="B34" s="16" t="s">
        <v>203</v>
      </c>
    </row>
    <row r="36" spans="1:2" x14ac:dyDescent="0.2">
      <c r="B36" s="16" t="s">
        <v>312</v>
      </c>
    </row>
    <row r="37" spans="1:2" x14ac:dyDescent="0.2">
      <c r="B37" s="16" t="s">
        <v>313</v>
      </c>
    </row>
    <row r="39" spans="1:2" x14ac:dyDescent="0.2">
      <c r="B39" s="16" t="s">
        <v>208</v>
      </c>
    </row>
    <row r="40" spans="1:2" x14ac:dyDescent="0.2">
      <c r="B40" s="16" t="s">
        <v>247</v>
      </c>
    </row>
    <row r="41" spans="1:2" x14ac:dyDescent="0.2">
      <c r="B41" s="16" t="s">
        <v>209</v>
      </c>
    </row>
    <row r="44" spans="1:2" x14ac:dyDescent="0.2">
      <c r="A44" s="17" t="str">
        <f>HYPERLINK("#'KENO 3'!A2", "&lt;&lt;&lt; Previous table")</f>
        <v>&lt;&lt;&lt; Previous table</v>
      </c>
    </row>
    <row r="45" spans="1:2" x14ac:dyDescent="0.2">
      <c r="A45" s="17" t="str">
        <f>HYPERLINK("#'KENO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HYPERLINK("#'INDEX'!B55", "Link to index")</f>
        <v>Link to index</v>
      </c>
    </row>
    <row r="2" spans="1:19" ht="15.75" customHeight="1" x14ac:dyDescent="0.2">
      <c r="A2" s="25" t="s">
        <v>317</v>
      </c>
      <c r="B2" s="24"/>
      <c r="C2" s="24"/>
      <c r="D2" s="24"/>
      <c r="E2" s="24"/>
      <c r="F2" s="24"/>
      <c r="G2" s="24"/>
      <c r="H2" s="24"/>
      <c r="I2" s="24"/>
      <c r="J2" s="24"/>
      <c r="K2" s="24"/>
      <c r="L2" s="24"/>
      <c r="M2" s="24"/>
      <c r="N2" s="24"/>
      <c r="O2" s="24"/>
      <c r="P2" s="24"/>
      <c r="Q2" s="24"/>
      <c r="R2" s="24"/>
      <c r="S2" s="24"/>
    </row>
    <row r="3" spans="1:19" ht="15.75" customHeight="1" x14ac:dyDescent="0.2">
      <c r="A3" s="25" t="s">
        <v>73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96.1</v>
      </c>
      <c r="E7" s="10" t="s">
        <v>159</v>
      </c>
      <c r="F7" s="9">
        <v>0</v>
      </c>
      <c r="G7" s="10" t="s">
        <v>159</v>
      </c>
      <c r="H7" s="9">
        <v>38.591000000000001</v>
      </c>
      <c r="I7" s="10" t="s">
        <v>159</v>
      </c>
      <c r="J7" s="9">
        <v>13.071</v>
      </c>
      <c r="K7" s="10" t="s">
        <v>159</v>
      </c>
      <c r="L7" s="9">
        <v>16.265999999999998</v>
      </c>
      <c r="M7" s="10" t="s">
        <v>159</v>
      </c>
      <c r="N7" s="9">
        <v>7.0839999999999996</v>
      </c>
      <c r="O7" s="10" t="s">
        <v>159</v>
      </c>
      <c r="P7" s="9">
        <v>0</v>
      </c>
      <c r="Q7" s="10" t="s">
        <v>244</v>
      </c>
      <c r="R7" s="9">
        <v>171.11199999999999</v>
      </c>
      <c r="S7" s="10" t="s">
        <v>159</v>
      </c>
    </row>
    <row r="8" spans="1:19" x14ac:dyDescent="0.2">
      <c r="A8" s="12" t="s">
        <v>171</v>
      </c>
      <c r="B8" s="9">
        <v>0</v>
      </c>
      <c r="C8" s="10" t="s">
        <v>159</v>
      </c>
      <c r="D8" s="9">
        <v>89.625</v>
      </c>
      <c r="E8" s="10" t="s">
        <v>159</v>
      </c>
      <c r="F8" s="9">
        <v>0</v>
      </c>
      <c r="G8" s="10" t="s">
        <v>159</v>
      </c>
      <c r="H8" s="9">
        <v>52.405999999999999</v>
      </c>
      <c r="I8" s="10" t="s">
        <v>159</v>
      </c>
      <c r="J8" s="9">
        <v>12.614000000000001</v>
      </c>
      <c r="K8" s="10" t="s">
        <v>159</v>
      </c>
      <c r="L8" s="9">
        <v>16.477</v>
      </c>
      <c r="M8" s="10" t="s">
        <v>159</v>
      </c>
      <c r="N8" s="9">
        <v>7.1970000000000001</v>
      </c>
      <c r="O8" s="10" t="s">
        <v>159</v>
      </c>
      <c r="P8" s="9">
        <v>0</v>
      </c>
      <c r="Q8" s="10" t="s">
        <v>244</v>
      </c>
      <c r="R8" s="9">
        <v>178.31899999999999</v>
      </c>
      <c r="S8" s="10" t="s">
        <v>159</v>
      </c>
    </row>
    <row r="9" spans="1:19" x14ac:dyDescent="0.2">
      <c r="A9" s="12" t="s">
        <v>172</v>
      </c>
      <c r="B9" s="9">
        <v>0</v>
      </c>
      <c r="C9" s="10" t="s">
        <v>159</v>
      </c>
      <c r="D9" s="9">
        <v>91.45</v>
      </c>
      <c r="E9" s="10" t="s">
        <v>159</v>
      </c>
      <c r="F9" s="9">
        <v>0</v>
      </c>
      <c r="G9" s="10" t="s">
        <v>159</v>
      </c>
      <c r="H9" s="9">
        <v>54.16</v>
      </c>
      <c r="I9" s="10" t="s">
        <v>159</v>
      </c>
      <c r="J9" s="9">
        <v>15.611000000000001</v>
      </c>
      <c r="K9" s="10" t="s">
        <v>159</v>
      </c>
      <c r="L9" s="9">
        <v>15.176</v>
      </c>
      <c r="M9" s="10" t="s">
        <v>159</v>
      </c>
      <c r="N9" s="9">
        <v>6.7830000000000004</v>
      </c>
      <c r="O9" s="10" t="s">
        <v>159</v>
      </c>
      <c r="P9" s="9">
        <v>0</v>
      </c>
      <c r="Q9" s="10" t="s">
        <v>244</v>
      </c>
      <c r="R9" s="9">
        <v>183.18</v>
      </c>
      <c r="S9" s="10" t="s">
        <v>159</v>
      </c>
    </row>
    <row r="10" spans="1:19" x14ac:dyDescent="0.2">
      <c r="A10" s="12" t="s">
        <v>173</v>
      </c>
      <c r="B10" s="9">
        <v>0</v>
      </c>
      <c r="C10" s="10" t="s">
        <v>159</v>
      </c>
      <c r="D10" s="9">
        <v>85.2</v>
      </c>
      <c r="E10" s="10" t="s">
        <v>159</v>
      </c>
      <c r="F10" s="9">
        <v>0</v>
      </c>
      <c r="G10" s="10" t="s">
        <v>159</v>
      </c>
      <c r="H10" s="9">
        <v>53.564999999999998</v>
      </c>
      <c r="I10" s="10" t="s">
        <v>159</v>
      </c>
      <c r="J10" s="9">
        <v>12.631</v>
      </c>
      <c r="K10" s="10" t="s">
        <v>159</v>
      </c>
      <c r="L10" s="9">
        <v>18.312000000000001</v>
      </c>
      <c r="M10" s="10" t="s">
        <v>159</v>
      </c>
      <c r="N10" s="9">
        <v>6.8559999999999999</v>
      </c>
      <c r="O10" s="10" t="s">
        <v>159</v>
      </c>
      <c r="P10" s="9">
        <v>0</v>
      </c>
      <c r="Q10" s="10" t="s">
        <v>244</v>
      </c>
      <c r="R10" s="9">
        <v>176.56399999999999</v>
      </c>
      <c r="S10" s="10" t="s">
        <v>159</v>
      </c>
    </row>
    <row r="11" spans="1:19" x14ac:dyDescent="0.2">
      <c r="A11" s="12" t="s">
        <v>174</v>
      </c>
      <c r="B11" s="9">
        <v>0.71299999999999997</v>
      </c>
      <c r="C11" s="10" t="s">
        <v>159</v>
      </c>
      <c r="D11" s="9">
        <v>0</v>
      </c>
      <c r="E11" s="10" t="s">
        <v>176</v>
      </c>
      <c r="F11" s="9">
        <v>0</v>
      </c>
      <c r="G11" s="10" t="s">
        <v>159</v>
      </c>
      <c r="H11" s="9">
        <v>65.186000000000007</v>
      </c>
      <c r="I11" s="10" t="s">
        <v>159</v>
      </c>
      <c r="J11" s="9">
        <v>12.46</v>
      </c>
      <c r="K11" s="10" t="s">
        <v>159</v>
      </c>
      <c r="L11" s="9">
        <v>17.576000000000001</v>
      </c>
      <c r="M11" s="10" t="s">
        <v>159</v>
      </c>
      <c r="N11" s="9">
        <v>6.5979999999999999</v>
      </c>
      <c r="O11" s="10" t="s">
        <v>159</v>
      </c>
      <c r="P11" s="9">
        <v>0</v>
      </c>
      <c r="Q11" s="10" t="s">
        <v>244</v>
      </c>
      <c r="R11" s="9">
        <v>102.533</v>
      </c>
      <c r="S11" s="10" t="s">
        <v>178</v>
      </c>
    </row>
    <row r="12" spans="1:19" x14ac:dyDescent="0.2">
      <c r="A12" s="12" t="s">
        <v>175</v>
      </c>
      <c r="B12" s="9">
        <v>0.628</v>
      </c>
      <c r="C12" s="10" t="s">
        <v>159</v>
      </c>
      <c r="D12" s="9">
        <v>36.299999999999997</v>
      </c>
      <c r="E12" s="10" t="s">
        <v>318</v>
      </c>
      <c r="F12" s="9">
        <v>0</v>
      </c>
      <c r="G12" s="10" t="s">
        <v>159</v>
      </c>
      <c r="H12" s="9">
        <v>67.019000000000005</v>
      </c>
      <c r="I12" s="10" t="s">
        <v>159</v>
      </c>
      <c r="J12" s="9">
        <v>10.454000000000001</v>
      </c>
      <c r="K12" s="10" t="s">
        <v>159</v>
      </c>
      <c r="L12" s="9">
        <v>15.96</v>
      </c>
      <c r="M12" s="10" t="s">
        <v>159</v>
      </c>
      <c r="N12" s="9">
        <v>6.0869999999999997</v>
      </c>
      <c r="O12" s="10" t="s">
        <v>159</v>
      </c>
      <c r="P12" s="9">
        <v>0</v>
      </c>
      <c r="Q12" s="10" t="s">
        <v>244</v>
      </c>
      <c r="R12" s="9">
        <v>136.44800000000001</v>
      </c>
      <c r="S12" s="10" t="s">
        <v>318</v>
      </c>
    </row>
    <row r="13" spans="1:19" x14ac:dyDescent="0.2">
      <c r="A13" s="12" t="s">
        <v>179</v>
      </c>
      <c r="B13" s="9">
        <v>0.57799999999999996</v>
      </c>
      <c r="C13" s="10" t="s">
        <v>159</v>
      </c>
      <c r="D13" s="9">
        <v>84.007000000000005</v>
      </c>
      <c r="E13" s="10" t="s">
        <v>318</v>
      </c>
      <c r="F13" s="9">
        <v>0</v>
      </c>
      <c r="G13" s="10" t="s">
        <v>159</v>
      </c>
      <c r="H13" s="9">
        <v>68.471000000000004</v>
      </c>
      <c r="I13" s="10" t="s">
        <v>159</v>
      </c>
      <c r="J13" s="9">
        <v>11.276</v>
      </c>
      <c r="K13" s="10" t="s">
        <v>159</v>
      </c>
      <c r="L13" s="9">
        <v>16.928999999999998</v>
      </c>
      <c r="M13" s="10" t="s">
        <v>159</v>
      </c>
      <c r="N13" s="9">
        <v>6.6890000000000001</v>
      </c>
      <c r="O13" s="10" t="s">
        <v>159</v>
      </c>
      <c r="P13" s="9">
        <v>0</v>
      </c>
      <c r="Q13" s="10" t="s">
        <v>244</v>
      </c>
      <c r="R13" s="9">
        <v>187.95</v>
      </c>
      <c r="S13" s="10" t="s">
        <v>318</v>
      </c>
    </row>
    <row r="14" spans="1:19" x14ac:dyDescent="0.2">
      <c r="A14" s="12" t="s">
        <v>180</v>
      </c>
      <c r="B14" s="9">
        <v>0.71699999999999997</v>
      </c>
      <c r="C14" s="10" t="s">
        <v>159</v>
      </c>
      <c r="D14" s="9">
        <v>86.212000000000003</v>
      </c>
      <c r="E14" s="10" t="s">
        <v>318</v>
      </c>
      <c r="F14" s="9">
        <v>0</v>
      </c>
      <c r="G14" s="10" t="s">
        <v>159</v>
      </c>
      <c r="H14" s="9">
        <v>79.914000000000001</v>
      </c>
      <c r="I14" s="10" t="s">
        <v>159</v>
      </c>
      <c r="J14" s="9">
        <v>15.185</v>
      </c>
      <c r="K14" s="10" t="s">
        <v>159</v>
      </c>
      <c r="L14" s="9">
        <v>19.957999999999998</v>
      </c>
      <c r="M14" s="10" t="s">
        <v>159</v>
      </c>
      <c r="N14" s="9">
        <v>6.5609999999999999</v>
      </c>
      <c r="O14" s="10" t="s">
        <v>159</v>
      </c>
      <c r="P14" s="9">
        <v>0</v>
      </c>
      <c r="Q14" s="10" t="s">
        <v>244</v>
      </c>
      <c r="R14" s="9">
        <v>208.547</v>
      </c>
      <c r="S14" s="10" t="s">
        <v>318</v>
      </c>
    </row>
    <row r="15" spans="1:19" x14ac:dyDescent="0.2">
      <c r="A15" s="12" t="s">
        <v>181</v>
      </c>
      <c r="B15" s="9">
        <v>0.70599999999999996</v>
      </c>
      <c r="C15" s="10" t="s">
        <v>159</v>
      </c>
      <c r="D15" s="9">
        <v>83.918000000000006</v>
      </c>
      <c r="E15" s="10" t="s">
        <v>318</v>
      </c>
      <c r="F15" s="9">
        <v>0</v>
      </c>
      <c r="G15" s="10" t="s">
        <v>159</v>
      </c>
      <c r="H15" s="9">
        <v>86.012</v>
      </c>
      <c r="I15" s="10" t="s">
        <v>159</v>
      </c>
      <c r="J15" s="9">
        <v>13.516</v>
      </c>
      <c r="K15" s="10" t="s">
        <v>159</v>
      </c>
      <c r="L15" s="9">
        <v>20.352</v>
      </c>
      <c r="M15" s="10" t="s">
        <v>159</v>
      </c>
      <c r="N15" s="9">
        <v>6.3419999999999996</v>
      </c>
      <c r="O15" s="10" t="s">
        <v>159</v>
      </c>
      <c r="P15" s="9">
        <v>0</v>
      </c>
      <c r="Q15" s="10" t="s">
        <v>244</v>
      </c>
      <c r="R15" s="9">
        <v>210.846</v>
      </c>
      <c r="S15" s="10" t="s">
        <v>318</v>
      </c>
    </row>
    <row r="16" spans="1:19" x14ac:dyDescent="0.2">
      <c r="A16" s="12" t="s">
        <v>182</v>
      </c>
      <c r="B16" s="9">
        <v>0.95099999999999996</v>
      </c>
      <c r="C16" s="10" t="s">
        <v>159</v>
      </c>
      <c r="D16" s="9">
        <v>80.293999999999997</v>
      </c>
      <c r="E16" s="10" t="s">
        <v>318</v>
      </c>
      <c r="F16" s="9">
        <v>0</v>
      </c>
      <c r="G16" s="10" t="s">
        <v>159</v>
      </c>
      <c r="H16" s="9">
        <v>79.343000000000004</v>
      </c>
      <c r="I16" s="10" t="s">
        <v>159</v>
      </c>
      <c r="J16" s="9">
        <v>13.092000000000001</v>
      </c>
      <c r="K16" s="10" t="s">
        <v>159</v>
      </c>
      <c r="L16" s="9">
        <v>20.78</v>
      </c>
      <c r="M16" s="10" t="s">
        <v>159</v>
      </c>
      <c r="N16" s="9">
        <v>7.2690000000000001</v>
      </c>
      <c r="O16" s="10" t="s">
        <v>159</v>
      </c>
      <c r="P16" s="9">
        <v>0</v>
      </c>
      <c r="Q16" s="10" t="s">
        <v>244</v>
      </c>
      <c r="R16" s="9">
        <v>201.72900000000001</v>
      </c>
      <c r="S16" s="10" t="s">
        <v>318</v>
      </c>
    </row>
    <row r="17" spans="1:19" x14ac:dyDescent="0.2">
      <c r="A17" s="12" t="s">
        <v>183</v>
      </c>
      <c r="B17" s="9">
        <v>0.91100000000000003</v>
      </c>
      <c r="C17" s="10" t="s">
        <v>159</v>
      </c>
      <c r="D17" s="9">
        <v>88.665000000000006</v>
      </c>
      <c r="E17" s="10" t="s">
        <v>177</v>
      </c>
      <c r="F17" s="9">
        <v>10.119237999999999</v>
      </c>
      <c r="G17" s="10" t="s">
        <v>184</v>
      </c>
      <c r="H17" s="9">
        <v>86.249368259999997</v>
      </c>
      <c r="I17" s="10" t="s">
        <v>159</v>
      </c>
      <c r="J17" s="9">
        <v>13.587999999999999</v>
      </c>
      <c r="K17" s="10" t="s">
        <v>159</v>
      </c>
      <c r="L17" s="9">
        <v>22.363</v>
      </c>
      <c r="M17" s="10" t="s">
        <v>159</v>
      </c>
      <c r="N17" s="9">
        <v>6.548</v>
      </c>
      <c r="O17" s="10" t="s">
        <v>159</v>
      </c>
      <c r="P17" s="9">
        <v>0</v>
      </c>
      <c r="Q17" s="10" t="s">
        <v>244</v>
      </c>
      <c r="R17" s="9">
        <v>228.44360626</v>
      </c>
      <c r="S17" s="10" t="s">
        <v>159</v>
      </c>
    </row>
    <row r="18" spans="1:19" x14ac:dyDescent="0.2">
      <c r="A18" s="12" t="s">
        <v>185</v>
      </c>
      <c r="B18" s="9">
        <v>0.94299999999999995</v>
      </c>
      <c r="C18" s="10" t="s">
        <v>159</v>
      </c>
      <c r="D18" s="9">
        <v>105.416</v>
      </c>
      <c r="E18" s="10" t="s">
        <v>159</v>
      </c>
      <c r="F18" s="9">
        <v>8.1800493000000003</v>
      </c>
      <c r="G18" s="10" t="s">
        <v>159</v>
      </c>
      <c r="H18" s="9">
        <v>96.438000000000002</v>
      </c>
      <c r="I18" s="10" t="s">
        <v>159</v>
      </c>
      <c r="J18" s="9">
        <v>16.702000000000002</v>
      </c>
      <c r="K18" s="10" t="s">
        <v>159</v>
      </c>
      <c r="L18" s="9">
        <v>25.792000000000002</v>
      </c>
      <c r="M18" s="10" t="s">
        <v>159</v>
      </c>
      <c r="N18" s="9">
        <v>6.5869999999999997</v>
      </c>
      <c r="O18" s="10" t="s">
        <v>159</v>
      </c>
      <c r="P18" s="9">
        <v>0</v>
      </c>
      <c r="Q18" s="10" t="s">
        <v>244</v>
      </c>
      <c r="R18" s="9">
        <v>260.05804929999999</v>
      </c>
      <c r="S18" s="10" t="s">
        <v>159</v>
      </c>
    </row>
    <row r="19" spans="1:19" x14ac:dyDescent="0.2">
      <c r="A19" s="12" t="s">
        <v>186</v>
      </c>
      <c r="B19" s="9">
        <v>0.90900000000000003</v>
      </c>
      <c r="C19" s="10" t="s">
        <v>159</v>
      </c>
      <c r="D19" s="9">
        <v>112.634</v>
      </c>
      <c r="E19" s="10" t="s">
        <v>159</v>
      </c>
      <c r="F19" s="9">
        <v>8.9672839999999994</v>
      </c>
      <c r="G19" s="10" t="s">
        <v>159</v>
      </c>
      <c r="H19" s="9">
        <v>89.150999999999996</v>
      </c>
      <c r="I19" s="10" t="s">
        <v>159</v>
      </c>
      <c r="J19" s="9">
        <v>19.324000000000002</v>
      </c>
      <c r="K19" s="10" t="s">
        <v>159</v>
      </c>
      <c r="L19" s="9">
        <v>25.024000000000001</v>
      </c>
      <c r="M19" s="10" t="s">
        <v>159</v>
      </c>
      <c r="N19" s="9">
        <v>5.8408227500000001</v>
      </c>
      <c r="O19" s="10" t="s">
        <v>159</v>
      </c>
      <c r="P19" s="9">
        <v>0</v>
      </c>
      <c r="Q19" s="10" t="s">
        <v>244</v>
      </c>
      <c r="R19" s="9">
        <v>261.85010675000001</v>
      </c>
      <c r="S19" s="10" t="s">
        <v>159</v>
      </c>
    </row>
    <row r="20" spans="1:19" x14ac:dyDescent="0.2">
      <c r="A20" s="12" t="s">
        <v>187</v>
      </c>
      <c r="B20" s="9">
        <v>1.016</v>
      </c>
      <c r="C20" s="10" t="s">
        <v>159</v>
      </c>
      <c r="D20" s="9">
        <v>123.607</v>
      </c>
      <c r="E20" s="10" t="s">
        <v>159</v>
      </c>
      <c r="F20" s="9">
        <v>9.1313060000000004</v>
      </c>
      <c r="G20" s="10" t="s">
        <v>159</v>
      </c>
      <c r="H20" s="9">
        <v>100.42400000000001</v>
      </c>
      <c r="I20" s="10" t="s">
        <v>159</v>
      </c>
      <c r="J20" s="9">
        <v>17.626000000000001</v>
      </c>
      <c r="K20" s="10" t="s">
        <v>159</v>
      </c>
      <c r="L20" s="9">
        <v>27.600999999999999</v>
      </c>
      <c r="M20" s="10" t="s">
        <v>159</v>
      </c>
      <c r="N20" s="9">
        <v>5.7869999999999999</v>
      </c>
      <c r="O20" s="10" t="s">
        <v>159</v>
      </c>
      <c r="P20" s="9">
        <v>0</v>
      </c>
      <c r="Q20" s="10" t="s">
        <v>244</v>
      </c>
      <c r="R20" s="9">
        <v>285.19230599999997</v>
      </c>
      <c r="S20" s="10" t="s">
        <v>159</v>
      </c>
    </row>
    <row r="21" spans="1:19" x14ac:dyDescent="0.2">
      <c r="A21" s="12" t="s">
        <v>188</v>
      </c>
      <c r="B21" s="9">
        <v>1.048</v>
      </c>
      <c r="C21" s="10" t="s">
        <v>159</v>
      </c>
      <c r="D21" s="9">
        <v>134.19900000000001</v>
      </c>
      <c r="E21" s="10" t="s">
        <v>159</v>
      </c>
      <c r="F21" s="9">
        <v>13.226917</v>
      </c>
      <c r="G21" s="10" t="s">
        <v>159</v>
      </c>
      <c r="H21" s="9">
        <v>107.56100000000001</v>
      </c>
      <c r="I21" s="10" t="s">
        <v>159</v>
      </c>
      <c r="J21" s="9">
        <v>16.414999999999999</v>
      </c>
      <c r="K21" s="10" t="s">
        <v>159</v>
      </c>
      <c r="L21" s="9">
        <v>27.654</v>
      </c>
      <c r="M21" s="10" t="s">
        <v>159</v>
      </c>
      <c r="N21" s="9">
        <v>7.048</v>
      </c>
      <c r="O21" s="10" t="s">
        <v>215</v>
      </c>
      <c r="P21" s="9">
        <v>0</v>
      </c>
      <c r="Q21" s="10" t="s">
        <v>244</v>
      </c>
      <c r="R21" s="9">
        <v>307.15191700000003</v>
      </c>
      <c r="S21" s="10" t="s">
        <v>159</v>
      </c>
    </row>
    <row r="22" spans="1:19" x14ac:dyDescent="0.2">
      <c r="A22" s="12" t="s">
        <v>189</v>
      </c>
      <c r="B22" s="9">
        <v>1.1020000000000001</v>
      </c>
      <c r="C22" s="10" t="s">
        <v>159</v>
      </c>
      <c r="D22" s="9">
        <v>134.71299999999999</v>
      </c>
      <c r="E22" s="10" t="s">
        <v>159</v>
      </c>
      <c r="F22" s="9">
        <v>14.921777000000001</v>
      </c>
      <c r="G22" s="10" t="s">
        <v>159</v>
      </c>
      <c r="H22" s="9">
        <v>109.325</v>
      </c>
      <c r="I22" s="10" t="s">
        <v>159</v>
      </c>
      <c r="J22" s="9">
        <v>18.103000000000002</v>
      </c>
      <c r="K22" s="10" t="s">
        <v>159</v>
      </c>
      <c r="L22" s="9">
        <v>29.166</v>
      </c>
      <c r="M22" s="10" t="s">
        <v>159</v>
      </c>
      <c r="N22" s="9">
        <v>13.894</v>
      </c>
      <c r="O22" s="10" t="s">
        <v>159</v>
      </c>
      <c r="P22" s="9">
        <v>0</v>
      </c>
      <c r="Q22" s="10" t="s">
        <v>244</v>
      </c>
      <c r="R22" s="9">
        <v>321.22477700000002</v>
      </c>
      <c r="S22" s="10" t="s">
        <v>159</v>
      </c>
    </row>
    <row r="23" spans="1:19" x14ac:dyDescent="0.2">
      <c r="A23" s="12" t="s">
        <v>190</v>
      </c>
      <c r="B23" s="9">
        <v>0.65</v>
      </c>
      <c r="C23" s="10" t="s">
        <v>159</v>
      </c>
      <c r="D23" s="9">
        <v>133.24600000000001</v>
      </c>
      <c r="E23" s="10" t="s">
        <v>159</v>
      </c>
      <c r="F23" s="9">
        <v>15.166644</v>
      </c>
      <c r="G23" s="10" t="s">
        <v>159</v>
      </c>
      <c r="H23" s="9">
        <v>110.333</v>
      </c>
      <c r="I23" s="10" t="s">
        <v>159</v>
      </c>
      <c r="J23" s="9">
        <v>20.342928520000001</v>
      </c>
      <c r="K23" s="10" t="s">
        <v>159</v>
      </c>
      <c r="L23" s="9">
        <v>32.424616</v>
      </c>
      <c r="M23" s="10" t="s">
        <v>159</v>
      </c>
      <c r="N23" s="9">
        <v>14.996725</v>
      </c>
      <c r="O23" s="10" t="s">
        <v>159</v>
      </c>
      <c r="P23" s="9">
        <v>0</v>
      </c>
      <c r="Q23" s="10" t="s">
        <v>244</v>
      </c>
      <c r="R23" s="9">
        <v>327.15991351999998</v>
      </c>
      <c r="S23" s="10" t="s">
        <v>159</v>
      </c>
    </row>
    <row r="24" spans="1:19" x14ac:dyDescent="0.2">
      <c r="A24" s="12" t="s">
        <v>191</v>
      </c>
      <c r="B24" s="9">
        <v>1.1819999999999999</v>
      </c>
      <c r="C24" s="10" t="s">
        <v>159</v>
      </c>
      <c r="D24" s="9">
        <v>142.77099999999999</v>
      </c>
      <c r="E24" s="10" t="s">
        <v>159</v>
      </c>
      <c r="F24" s="9">
        <v>14.208098</v>
      </c>
      <c r="G24" s="10" t="s">
        <v>159</v>
      </c>
      <c r="H24" s="9">
        <v>102.56100000000001</v>
      </c>
      <c r="I24" s="10" t="s">
        <v>159</v>
      </c>
      <c r="J24" s="9">
        <v>19.12722514</v>
      </c>
      <c r="K24" s="10" t="s">
        <v>159</v>
      </c>
      <c r="L24" s="9">
        <v>30.207000000000001</v>
      </c>
      <c r="M24" s="10" t="s">
        <v>159</v>
      </c>
      <c r="N24" s="9">
        <v>16.737841549999999</v>
      </c>
      <c r="O24" s="10" t="s">
        <v>159</v>
      </c>
      <c r="P24" s="9">
        <v>0</v>
      </c>
      <c r="Q24" s="10" t="s">
        <v>244</v>
      </c>
      <c r="R24" s="9">
        <v>326.79416469</v>
      </c>
      <c r="S24" s="10" t="s">
        <v>159</v>
      </c>
    </row>
    <row r="25" spans="1:19" x14ac:dyDescent="0.2">
      <c r="A25" s="12" t="s">
        <v>193</v>
      </c>
      <c r="B25" s="9">
        <v>1.4610000000000001</v>
      </c>
      <c r="C25" s="10" t="s">
        <v>159</v>
      </c>
      <c r="D25" s="9">
        <v>153.17500000000001</v>
      </c>
      <c r="E25" s="10" t="s">
        <v>159</v>
      </c>
      <c r="F25" s="9">
        <v>11.400969999999999</v>
      </c>
      <c r="G25" s="10" t="s">
        <v>159</v>
      </c>
      <c r="H25" s="9">
        <v>104.901</v>
      </c>
      <c r="I25" s="10" t="s">
        <v>159</v>
      </c>
      <c r="J25" s="9">
        <v>21.869</v>
      </c>
      <c r="K25" s="10" t="s">
        <v>159</v>
      </c>
      <c r="L25" s="9">
        <v>33.335999999999999</v>
      </c>
      <c r="M25" s="10" t="s">
        <v>159</v>
      </c>
      <c r="N25" s="9">
        <v>19.701202380000002</v>
      </c>
      <c r="O25" s="10" t="s">
        <v>159</v>
      </c>
      <c r="P25" s="9">
        <v>0</v>
      </c>
      <c r="Q25" s="10" t="s">
        <v>244</v>
      </c>
      <c r="R25" s="9">
        <v>345.84417237999997</v>
      </c>
      <c r="S25" s="10" t="s">
        <v>159</v>
      </c>
    </row>
    <row r="26" spans="1:19" x14ac:dyDescent="0.2">
      <c r="A26" s="12" t="s">
        <v>194</v>
      </c>
      <c r="B26" s="9">
        <v>2.7050000000000001</v>
      </c>
      <c r="C26" s="10" t="s">
        <v>159</v>
      </c>
      <c r="D26" s="9">
        <v>160.02699999999999</v>
      </c>
      <c r="E26" s="10" t="s">
        <v>159</v>
      </c>
      <c r="F26" s="9">
        <v>13.754465</v>
      </c>
      <c r="G26" s="10" t="s">
        <v>159</v>
      </c>
      <c r="H26" s="9">
        <v>101.14829499</v>
      </c>
      <c r="I26" s="10" t="s">
        <v>159</v>
      </c>
      <c r="J26" s="9">
        <v>24.027999999999999</v>
      </c>
      <c r="K26" s="10" t="s">
        <v>159</v>
      </c>
      <c r="L26" s="9">
        <v>31.773</v>
      </c>
      <c r="M26" s="10" t="s">
        <v>159</v>
      </c>
      <c r="N26" s="9">
        <v>23.353783225000001</v>
      </c>
      <c r="O26" s="10" t="s">
        <v>159</v>
      </c>
      <c r="P26" s="9">
        <v>0</v>
      </c>
      <c r="Q26" s="10" t="s">
        <v>244</v>
      </c>
      <c r="R26" s="9">
        <v>356.78954321499998</v>
      </c>
      <c r="S26" s="10" t="s">
        <v>159</v>
      </c>
    </row>
    <row r="27" spans="1:19" x14ac:dyDescent="0.2">
      <c r="A27" s="12" t="s">
        <v>196</v>
      </c>
      <c r="B27" s="9">
        <v>13.263</v>
      </c>
      <c r="C27" s="10" t="s">
        <v>159</v>
      </c>
      <c r="D27" s="9">
        <v>156.09100000000001</v>
      </c>
      <c r="E27" s="10" t="s">
        <v>159</v>
      </c>
      <c r="F27" s="9">
        <v>10.500999999999999</v>
      </c>
      <c r="G27" s="10" t="s">
        <v>159</v>
      </c>
      <c r="H27" s="9">
        <v>97.907564260000001</v>
      </c>
      <c r="I27" s="10" t="s">
        <v>159</v>
      </c>
      <c r="J27" s="9">
        <v>22.837</v>
      </c>
      <c r="K27" s="10" t="s">
        <v>159</v>
      </c>
      <c r="L27" s="9">
        <v>31.007193000000001</v>
      </c>
      <c r="M27" s="10" t="s">
        <v>159</v>
      </c>
      <c r="N27" s="9">
        <v>23.063437400000002</v>
      </c>
      <c r="O27" s="10" t="s">
        <v>159</v>
      </c>
      <c r="P27" s="9">
        <v>0</v>
      </c>
      <c r="Q27" s="10" t="s">
        <v>244</v>
      </c>
      <c r="R27" s="9">
        <v>354.67019465999999</v>
      </c>
      <c r="S27" s="10" t="s">
        <v>159</v>
      </c>
    </row>
    <row r="28" spans="1:19" x14ac:dyDescent="0.2">
      <c r="A28" s="12" t="s">
        <v>197</v>
      </c>
      <c r="B28" s="9">
        <v>19.137</v>
      </c>
      <c r="C28" s="10" t="s">
        <v>159</v>
      </c>
      <c r="D28" s="9">
        <v>151.30699999999999</v>
      </c>
      <c r="E28" s="10" t="s">
        <v>159</v>
      </c>
      <c r="F28" s="9">
        <v>10.044</v>
      </c>
      <c r="G28" s="10" t="s">
        <v>159</v>
      </c>
      <c r="H28" s="9">
        <v>100.82915310999999</v>
      </c>
      <c r="I28" s="10" t="s">
        <v>159</v>
      </c>
      <c r="J28" s="9">
        <v>22.184000000000001</v>
      </c>
      <c r="K28" s="10" t="s">
        <v>159</v>
      </c>
      <c r="L28" s="9">
        <v>33.026356</v>
      </c>
      <c r="M28" s="10" t="s">
        <v>159</v>
      </c>
      <c r="N28" s="9">
        <v>21.984612317</v>
      </c>
      <c r="O28" s="10" t="s">
        <v>159</v>
      </c>
      <c r="P28" s="9">
        <v>0</v>
      </c>
      <c r="Q28" s="10" t="s">
        <v>244</v>
      </c>
      <c r="R28" s="9">
        <v>358.51212142700001</v>
      </c>
      <c r="S28" s="10" t="s">
        <v>159</v>
      </c>
    </row>
    <row r="29" spans="1:19" x14ac:dyDescent="0.2">
      <c r="A29" s="12" t="s">
        <v>198</v>
      </c>
      <c r="B29" s="9">
        <v>31.23</v>
      </c>
      <c r="C29" s="10" t="s">
        <v>159</v>
      </c>
      <c r="D29" s="9">
        <v>123.773</v>
      </c>
      <c r="E29" s="10" t="s">
        <v>159</v>
      </c>
      <c r="F29" s="9">
        <v>9.9309999999999992</v>
      </c>
      <c r="G29" s="10" t="s">
        <v>159</v>
      </c>
      <c r="H29" s="9">
        <v>80.188000340000002</v>
      </c>
      <c r="I29" s="10" t="s">
        <v>159</v>
      </c>
      <c r="J29" s="9">
        <v>20.138000000000002</v>
      </c>
      <c r="K29" s="10" t="s">
        <v>159</v>
      </c>
      <c r="L29" s="9">
        <v>25.644193000000001</v>
      </c>
      <c r="M29" s="10" t="s">
        <v>159</v>
      </c>
      <c r="N29" s="9">
        <v>15.634527804999999</v>
      </c>
      <c r="O29" s="10" t="s">
        <v>159</v>
      </c>
      <c r="P29" s="9">
        <v>0</v>
      </c>
      <c r="Q29" s="10" t="s">
        <v>244</v>
      </c>
      <c r="R29" s="9">
        <v>306.53872114500001</v>
      </c>
      <c r="S29" s="10" t="s">
        <v>159</v>
      </c>
    </row>
    <row r="30" spans="1:19" x14ac:dyDescent="0.2">
      <c r="A30" s="12" t="s">
        <v>199</v>
      </c>
      <c r="B30" s="9">
        <v>56.384</v>
      </c>
      <c r="C30" s="10" t="s">
        <v>159</v>
      </c>
      <c r="D30" s="9">
        <v>155.393</v>
      </c>
      <c r="E30" s="10" t="s">
        <v>159</v>
      </c>
      <c r="F30" s="9">
        <v>16.236999999999998</v>
      </c>
      <c r="G30" s="10" t="s">
        <v>159</v>
      </c>
      <c r="H30" s="9">
        <v>112.05669653</v>
      </c>
      <c r="I30" s="10" t="s">
        <v>159</v>
      </c>
      <c r="J30" s="9">
        <v>27.715</v>
      </c>
      <c r="K30" s="10" t="s">
        <v>159</v>
      </c>
      <c r="L30" s="9">
        <v>38.263120000000001</v>
      </c>
      <c r="M30" s="10" t="s">
        <v>159</v>
      </c>
      <c r="N30" s="9">
        <v>13.416620999999999</v>
      </c>
      <c r="O30" s="10" t="s">
        <v>159</v>
      </c>
      <c r="P30" s="9">
        <v>0</v>
      </c>
      <c r="Q30" s="10" t="s">
        <v>244</v>
      </c>
      <c r="R30" s="9">
        <v>419.46543752999997</v>
      </c>
      <c r="S30" s="10" t="s">
        <v>159</v>
      </c>
    </row>
    <row r="31" spans="1:19" x14ac:dyDescent="0.2">
      <c r="A31" s="12" t="s">
        <v>200</v>
      </c>
      <c r="B31" s="9">
        <v>75.415999999999997</v>
      </c>
      <c r="C31" s="10" t="s">
        <v>159</v>
      </c>
      <c r="D31" s="9">
        <v>123.545</v>
      </c>
      <c r="E31" s="10" t="s">
        <v>159</v>
      </c>
      <c r="F31" s="9">
        <v>11.51</v>
      </c>
      <c r="G31" s="10" t="s">
        <v>159</v>
      </c>
      <c r="H31" s="9">
        <v>115.50172478</v>
      </c>
      <c r="I31" s="10" t="s">
        <v>159</v>
      </c>
      <c r="J31" s="9">
        <v>26.641999999999999</v>
      </c>
      <c r="K31" s="10" t="s">
        <v>159</v>
      </c>
      <c r="L31" s="9">
        <v>37.795048999999999</v>
      </c>
      <c r="M31" s="10" t="s">
        <v>159</v>
      </c>
      <c r="N31" s="9">
        <v>21.983183449999999</v>
      </c>
      <c r="O31" s="10" t="s">
        <v>159</v>
      </c>
      <c r="P31" s="9">
        <v>0</v>
      </c>
      <c r="Q31" s="10" t="s">
        <v>244</v>
      </c>
      <c r="R31" s="9">
        <v>412.39295722999998</v>
      </c>
      <c r="S31" s="10" t="s">
        <v>159</v>
      </c>
    </row>
    <row r="32" spans="1:19" x14ac:dyDescent="0.2">
      <c r="A32" s="15" t="s">
        <v>201</v>
      </c>
      <c r="B32" s="13">
        <v>58.963000000000001</v>
      </c>
      <c r="C32" s="14" t="s">
        <v>159</v>
      </c>
      <c r="D32" s="13">
        <v>162.47</v>
      </c>
      <c r="E32" s="14" t="s">
        <v>159</v>
      </c>
      <c r="F32" s="13">
        <v>10.677</v>
      </c>
      <c r="G32" s="14" t="s">
        <v>159</v>
      </c>
      <c r="H32" s="13">
        <v>129.7530725</v>
      </c>
      <c r="I32" s="14" t="s">
        <v>159</v>
      </c>
      <c r="J32" s="13">
        <v>23.631</v>
      </c>
      <c r="K32" s="14" t="s">
        <v>159</v>
      </c>
      <c r="L32" s="13">
        <v>38.181384000000001</v>
      </c>
      <c r="M32" s="14" t="s">
        <v>159</v>
      </c>
      <c r="N32" s="13">
        <v>49.507889339999998</v>
      </c>
      <c r="O32" s="14" t="s">
        <v>159</v>
      </c>
      <c r="P32" s="13">
        <v>0</v>
      </c>
      <c r="Q32" s="14" t="s">
        <v>244</v>
      </c>
      <c r="R32" s="13">
        <v>473.18334584000002</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4'!A2", "&lt;&lt;&lt; Previous table")</f>
        <v>&lt;&lt;&lt; Previous table</v>
      </c>
    </row>
    <row r="47" spans="1:2" x14ac:dyDescent="0.2">
      <c r="A47" s="17" t="str">
        <f>HYPERLINK("#'KENO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HYPERLINK("#'INDEX'!B56", "Link to index")</f>
        <v>Link to index</v>
      </c>
    </row>
    <row r="2" spans="1:19" ht="15.75" customHeight="1" x14ac:dyDescent="0.2">
      <c r="A2" s="25" t="s">
        <v>323</v>
      </c>
      <c r="B2" s="24"/>
      <c r="C2" s="24"/>
      <c r="D2" s="24"/>
      <c r="E2" s="24"/>
      <c r="F2" s="24"/>
      <c r="G2" s="24"/>
      <c r="H2" s="24"/>
      <c r="I2" s="24"/>
      <c r="J2" s="24"/>
      <c r="K2" s="24"/>
      <c r="L2" s="24"/>
      <c r="M2" s="24"/>
      <c r="N2" s="24"/>
      <c r="O2" s="24"/>
      <c r="P2" s="24"/>
      <c r="Q2" s="24"/>
      <c r="R2" s="24"/>
      <c r="S2" s="24"/>
    </row>
    <row r="3" spans="1:19" ht="15.75" customHeight="1" x14ac:dyDescent="0.2">
      <c r="A3" s="25" t="s">
        <v>74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188.470746268657</v>
      </c>
      <c r="E7" s="10" t="s">
        <v>159</v>
      </c>
      <c r="F7" s="9">
        <v>0</v>
      </c>
      <c r="G7" s="10" t="s">
        <v>159</v>
      </c>
      <c r="H7" s="9">
        <v>75.684438805970103</v>
      </c>
      <c r="I7" s="10" t="s">
        <v>159</v>
      </c>
      <c r="J7" s="9">
        <v>25.634767164179099</v>
      </c>
      <c r="K7" s="10" t="s">
        <v>159</v>
      </c>
      <c r="L7" s="9">
        <v>31.900782089552202</v>
      </c>
      <c r="M7" s="10" t="s">
        <v>159</v>
      </c>
      <c r="N7" s="9">
        <v>13.8930985074627</v>
      </c>
      <c r="O7" s="10" t="s">
        <v>159</v>
      </c>
      <c r="P7" s="9">
        <v>0</v>
      </c>
      <c r="Q7" s="10" t="s">
        <v>244</v>
      </c>
      <c r="R7" s="9">
        <v>335.583832835821</v>
      </c>
      <c r="S7" s="10" t="s">
        <v>159</v>
      </c>
    </row>
    <row r="8" spans="1:19" x14ac:dyDescent="0.2">
      <c r="A8" s="12" t="s">
        <v>171</v>
      </c>
      <c r="B8" s="9">
        <v>0</v>
      </c>
      <c r="C8" s="10" t="s">
        <v>159</v>
      </c>
      <c r="D8" s="9">
        <v>173.69800884955799</v>
      </c>
      <c r="E8" s="10" t="s">
        <v>159</v>
      </c>
      <c r="F8" s="9">
        <v>0</v>
      </c>
      <c r="G8" s="10" t="s">
        <v>159</v>
      </c>
      <c r="H8" s="9">
        <v>101.565610619469</v>
      </c>
      <c r="I8" s="10" t="s">
        <v>159</v>
      </c>
      <c r="J8" s="9">
        <v>24.446601769911499</v>
      </c>
      <c r="K8" s="10" t="s">
        <v>159</v>
      </c>
      <c r="L8" s="9">
        <v>31.933300884955798</v>
      </c>
      <c r="M8" s="10" t="s">
        <v>159</v>
      </c>
      <c r="N8" s="9">
        <v>13.9481681415929</v>
      </c>
      <c r="O8" s="10" t="s">
        <v>159</v>
      </c>
      <c r="P8" s="9">
        <v>0</v>
      </c>
      <c r="Q8" s="10" t="s">
        <v>244</v>
      </c>
      <c r="R8" s="9">
        <v>345.59169026548699</v>
      </c>
      <c r="S8" s="10" t="s">
        <v>159</v>
      </c>
    </row>
    <row r="9" spans="1:19" x14ac:dyDescent="0.2">
      <c r="A9" s="12" t="s">
        <v>172</v>
      </c>
      <c r="B9" s="9">
        <v>0</v>
      </c>
      <c r="C9" s="10" t="s">
        <v>159</v>
      </c>
      <c r="D9" s="9">
        <v>173.14884726224801</v>
      </c>
      <c r="E9" s="10" t="s">
        <v>159</v>
      </c>
      <c r="F9" s="9">
        <v>0</v>
      </c>
      <c r="G9" s="10" t="s">
        <v>159</v>
      </c>
      <c r="H9" s="9">
        <v>102.54501440922201</v>
      </c>
      <c r="I9" s="10" t="s">
        <v>159</v>
      </c>
      <c r="J9" s="9">
        <v>29.557426512968298</v>
      </c>
      <c r="K9" s="10" t="s">
        <v>159</v>
      </c>
      <c r="L9" s="9">
        <v>28.733809798270901</v>
      </c>
      <c r="M9" s="10" t="s">
        <v>159</v>
      </c>
      <c r="N9" s="9">
        <v>12.8427406340058</v>
      </c>
      <c r="O9" s="10" t="s">
        <v>159</v>
      </c>
      <c r="P9" s="9">
        <v>0</v>
      </c>
      <c r="Q9" s="10" t="s">
        <v>244</v>
      </c>
      <c r="R9" s="9">
        <v>346.82783861671498</v>
      </c>
      <c r="S9" s="10" t="s">
        <v>159</v>
      </c>
    </row>
    <row r="10" spans="1:19" x14ac:dyDescent="0.2">
      <c r="A10" s="12" t="s">
        <v>173</v>
      </c>
      <c r="B10" s="9">
        <v>0</v>
      </c>
      <c r="C10" s="10" t="s">
        <v>159</v>
      </c>
      <c r="D10" s="9">
        <v>152.10978260869601</v>
      </c>
      <c r="E10" s="10" t="s">
        <v>159</v>
      </c>
      <c r="F10" s="9">
        <v>0</v>
      </c>
      <c r="G10" s="10" t="s">
        <v>159</v>
      </c>
      <c r="H10" s="9">
        <v>95.630991847826095</v>
      </c>
      <c r="I10" s="10" t="s">
        <v>159</v>
      </c>
      <c r="J10" s="9">
        <v>22.5504538043478</v>
      </c>
      <c r="K10" s="10" t="s">
        <v>159</v>
      </c>
      <c r="L10" s="9">
        <v>32.692891304347803</v>
      </c>
      <c r="M10" s="10" t="s">
        <v>159</v>
      </c>
      <c r="N10" s="9">
        <v>12.240195652173901</v>
      </c>
      <c r="O10" s="10" t="s">
        <v>159</v>
      </c>
      <c r="P10" s="9">
        <v>0</v>
      </c>
      <c r="Q10" s="10" t="s">
        <v>244</v>
      </c>
      <c r="R10" s="9">
        <v>315.22431521739099</v>
      </c>
      <c r="S10" s="10" t="s">
        <v>159</v>
      </c>
    </row>
    <row r="11" spans="1:19" x14ac:dyDescent="0.2">
      <c r="A11" s="12" t="s">
        <v>174</v>
      </c>
      <c r="B11" s="9">
        <v>1.2376248348745</v>
      </c>
      <c r="C11" s="10" t="s">
        <v>159</v>
      </c>
      <c r="D11" s="9">
        <v>0</v>
      </c>
      <c r="E11" s="10" t="s">
        <v>176</v>
      </c>
      <c r="F11" s="9">
        <v>0</v>
      </c>
      <c r="G11" s="10" t="s">
        <v>159</v>
      </c>
      <c r="H11" s="9">
        <v>113.14980713342101</v>
      </c>
      <c r="I11" s="10" t="s">
        <v>159</v>
      </c>
      <c r="J11" s="9">
        <v>21.628058124174402</v>
      </c>
      <c r="K11" s="10" t="s">
        <v>159</v>
      </c>
      <c r="L11" s="9">
        <v>30.5084068692206</v>
      </c>
      <c r="M11" s="10" t="s">
        <v>159</v>
      </c>
      <c r="N11" s="9">
        <v>11.452803170409499</v>
      </c>
      <c r="O11" s="10" t="s">
        <v>159</v>
      </c>
      <c r="P11" s="9">
        <v>0</v>
      </c>
      <c r="Q11" s="10" t="s">
        <v>244</v>
      </c>
      <c r="R11" s="9">
        <v>177.97670013210001</v>
      </c>
      <c r="S11" s="10" t="s">
        <v>178</v>
      </c>
    </row>
    <row r="12" spans="1:19" x14ac:dyDescent="0.2">
      <c r="A12" s="12" t="s">
        <v>175</v>
      </c>
      <c r="B12" s="9">
        <v>1.0579384615384599</v>
      </c>
      <c r="C12" s="10" t="s">
        <v>159</v>
      </c>
      <c r="D12" s="9">
        <v>61.1515384615385</v>
      </c>
      <c r="E12" s="10" t="s">
        <v>318</v>
      </c>
      <c r="F12" s="9">
        <v>0</v>
      </c>
      <c r="G12" s="10" t="s">
        <v>159</v>
      </c>
      <c r="H12" s="9">
        <v>112.901238461538</v>
      </c>
      <c r="I12" s="10" t="s">
        <v>159</v>
      </c>
      <c r="J12" s="9">
        <v>17.6109692307692</v>
      </c>
      <c r="K12" s="10" t="s">
        <v>159</v>
      </c>
      <c r="L12" s="9">
        <v>26.8864615384615</v>
      </c>
      <c r="M12" s="10" t="s">
        <v>159</v>
      </c>
      <c r="N12" s="9">
        <v>10.2542538461538</v>
      </c>
      <c r="O12" s="10" t="s">
        <v>159</v>
      </c>
      <c r="P12" s="9">
        <v>0</v>
      </c>
      <c r="Q12" s="10" t="s">
        <v>244</v>
      </c>
      <c r="R12" s="9">
        <v>229.86240000000001</v>
      </c>
      <c r="S12" s="10" t="s">
        <v>318</v>
      </c>
    </row>
    <row r="13" spans="1:19" x14ac:dyDescent="0.2">
      <c r="A13" s="12" t="s">
        <v>179</v>
      </c>
      <c r="B13" s="9">
        <v>0.95055319148936201</v>
      </c>
      <c r="C13" s="10" t="s">
        <v>159</v>
      </c>
      <c r="D13" s="9">
        <v>138.154190237797</v>
      </c>
      <c r="E13" s="10" t="s">
        <v>318</v>
      </c>
      <c r="F13" s="9">
        <v>0</v>
      </c>
      <c r="G13" s="10" t="s">
        <v>159</v>
      </c>
      <c r="H13" s="9">
        <v>112.604372966208</v>
      </c>
      <c r="I13" s="10" t="s">
        <v>159</v>
      </c>
      <c r="J13" s="9">
        <v>18.544010012515599</v>
      </c>
      <c r="K13" s="10" t="s">
        <v>159</v>
      </c>
      <c r="L13" s="9">
        <v>27.840683354192699</v>
      </c>
      <c r="M13" s="10" t="s">
        <v>159</v>
      </c>
      <c r="N13" s="9">
        <v>11.0004330413016</v>
      </c>
      <c r="O13" s="10" t="s">
        <v>159</v>
      </c>
      <c r="P13" s="9">
        <v>0</v>
      </c>
      <c r="Q13" s="10" t="s">
        <v>244</v>
      </c>
      <c r="R13" s="9">
        <v>309.09424280350402</v>
      </c>
      <c r="S13" s="10" t="s">
        <v>318</v>
      </c>
    </row>
    <row r="14" spans="1:19" x14ac:dyDescent="0.2">
      <c r="A14" s="12" t="s">
        <v>180</v>
      </c>
      <c r="B14" s="9">
        <v>1.1517579462102701</v>
      </c>
      <c r="C14" s="10" t="s">
        <v>159</v>
      </c>
      <c r="D14" s="9">
        <v>138.487246943765</v>
      </c>
      <c r="E14" s="10" t="s">
        <v>318</v>
      </c>
      <c r="F14" s="9">
        <v>0</v>
      </c>
      <c r="G14" s="10" t="s">
        <v>159</v>
      </c>
      <c r="H14" s="9">
        <v>128.37041075794599</v>
      </c>
      <c r="I14" s="10" t="s">
        <v>159</v>
      </c>
      <c r="J14" s="9">
        <v>24.392530562347201</v>
      </c>
      <c r="K14" s="10" t="s">
        <v>159</v>
      </c>
      <c r="L14" s="9">
        <v>32.059672371638101</v>
      </c>
      <c r="M14" s="10" t="s">
        <v>159</v>
      </c>
      <c r="N14" s="9">
        <v>10.5393080684597</v>
      </c>
      <c r="O14" s="10" t="s">
        <v>159</v>
      </c>
      <c r="P14" s="9">
        <v>0</v>
      </c>
      <c r="Q14" s="10" t="s">
        <v>244</v>
      </c>
      <c r="R14" s="9">
        <v>335.00092665036698</v>
      </c>
      <c r="S14" s="10" t="s">
        <v>318</v>
      </c>
    </row>
    <row r="15" spans="1:19" x14ac:dyDescent="0.2">
      <c r="A15" s="12" t="s">
        <v>181</v>
      </c>
      <c r="B15" s="9">
        <v>1.0991516587677701</v>
      </c>
      <c r="C15" s="10" t="s">
        <v>159</v>
      </c>
      <c r="D15" s="9">
        <v>130.64958767772501</v>
      </c>
      <c r="E15" s="10" t="s">
        <v>318</v>
      </c>
      <c r="F15" s="9">
        <v>0</v>
      </c>
      <c r="G15" s="10" t="s">
        <v>159</v>
      </c>
      <c r="H15" s="9">
        <v>133.909677725118</v>
      </c>
      <c r="I15" s="10" t="s">
        <v>159</v>
      </c>
      <c r="J15" s="9">
        <v>21.042682464455002</v>
      </c>
      <c r="K15" s="10" t="s">
        <v>159</v>
      </c>
      <c r="L15" s="9">
        <v>31.685459715639801</v>
      </c>
      <c r="M15" s="10" t="s">
        <v>159</v>
      </c>
      <c r="N15" s="9">
        <v>9.8736824644549799</v>
      </c>
      <c r="O15" s="10" t="s">
        <v>159</v>
      </c>
      <c r="P15" s="9">
        <v>0</v>
      </c>
      <c r="Q15" s="10" t="s">
        <v>244</v>
      </c>
      <c r="R15" s="9">
        <v>328.26024170616103</v>
      </c>
      <c r="S15" s="10" t="s">
        <v>318</v>
      </c>
    </row>
    <row r="16" spans="1:19" x14ac:dyDescent="0.2">
      <c r="A16" s="12" t="s">
        <v>182</v>
      </c>
      <c r="B16" s="9">
        <v>1.4379907940161101</v>
      </c>
      <c r="C16" s="10" t="s">
        <v>159</v>
      </c>
      <c r="D16" s="9">
        <v>121.411180667434</v>
      </c>
      <c r="E16" s="10" t="s">
        <v>318</v>
      </c>
      <c r="F16" s="9">
        <v>0</v>
      </c>
      <c r="G16" s="10" t="s">
        <v>159</v>
      </c>
      <c r="H16" s="9">
        <v>119.97318987341799</v>
      </c>
      <c r="I16" s="10" t="s">
        <v>159</v>
      </c>
      <c r="J16" s="9">
        <v>19.796188722669701</v>
      </c>
      <c r="K16" s="10" t="s">
        <v>159</v>
      </c>
      <c r="L16" s="9">
        <v>31.421081703106999</v>
      </c>
      <c r="M16" s="10" t="s">
        <v>159</v>
      </c>
      <c r="N16" s="9">
        <v>10.991330264671999</v>
      </c>
      <c r="O16" s="10" t="s">
        <v>159</v>
      </c>
      <c r="P16" s="9">
        <v>0</v>
      </c>
      <c r="Q16" s="10" t="s">
        <v>244</v>
      </c>
      <c r="R16" s="9">
        <v>305.030962025316</v>
      </c>
      <c r="S16" s="10" t="s">
        <v>318</v>
      </c>
    </row>
    <row r="17" spans="1:19" x14ac:dyDescent="0.2">
      <c r="A17" s="12" t="s">
        <v>183</v>
      </c>
      <c r="B17" s="9">
        <v>1.33302227171492</v>
      </c>
      <c r="C17" s="10" t="s">
        <v>159</v>
      </c>
      <c r="D17" s="9">
        <v>129.73920935411999</v>
      </c>
      <c r="E17" s="10" t="s">
        <v>177</v>
      </c>
      <c r="F17" s="9">
        <v>14.8069919064588</v>
      </c>
      <c r="G17" s="10" t="s">
        <v>184</v>
      </c>
      <c r="H17" s="9">
        <v>126.20453217554601</v>
      </c>
      <c r="I17" s="10" t="s">
        <v>159</v>
      </c>
      <c r="J17" s="9">
        <v>19.8826636971047</v>
      </c>
      <c r="K17" s="10" t="s">
        <v>159</v>
      </c>
      <c r="L17" s="9">
        <v>32.722697104677103</v>
      </c>
      <c r="M17" s="10" t="s">
        <v>159</v>
      </c>
      <c r="N17" s="9">
        <v>9.5813719376392008</v>
      </c>
      <c r="O17" s="10" t="s">
        <v>159</v>
      </c>
      <c r="P17" s="9">
        <v>0</v>
      </c>
      <c r="Q17" s="10" t="s">
        <v>244</v>
      </c>
      <c r="R17" s="9">
        <v>334.27048844726102</v>
      </c>
      <c r="S17" s="10" t="s">
        <v>159</v>
      </c>
    </row>
    <row r="18" spans="1:19" x14ac:dyDescent="0.2">
      <c r="A18" s="12" t="s">
        <v>185</v>
      </c>
      <c r="B18" s="9">
        <v>1.3381231101511899</v>
      </c>
      <c r="C18" s="10" t="s">
        <v>159</v>
      </c>
      <c r="D18" s="9">
        <v>149.58598704103699</v>
      </c>
      <c r="E18" s="10" t="s">
        <v>159</v>
      </c>
      <c r="F18" s="9">
        <v>11.6075429591793</v>
      </c>
      <c r="G18" s="10" t="s">
        <v>159</v>
      </c>
      <c r="H18" s="9">
        <v>136.846146868251</v>
      </c>
      <c r="I18" s="10" t="s">
        <v>159</v>
      </c>
      <c r="J18" s="9">
        <v>23.7002462203024</v>
      </c>
      <c r="K18" s="10" t="s">
        <v>159</v>
      </c>
      <c r="L18" s="9">
        <v>36.599015118790497</v>
      </c>
      <c r="M18" s="10" t="s">
        <v>159</v>
      </c>
      <c r="N18" s="9">
        <v>9.3469956803455698</v>
      </c>
      <c r="O18" s="10" t="s">
        <v>159</v>
      </c>
      <c r="P18" s="9">
        <v>0</v>
      </c>
      <c r="Q18" s="10" t="s">
        <v>244</v>
      </c>
      <c r="R18" s="9">
        <v>369.02405699805598</v>
      </c>
      <c r="S18" s="10" t="s">
        <v>159</v>
      </c>
    </row>
    <row r="19" spans="1:19" x14ac:dyDescent="0.2">
      <c r="A19" s="12" t="s">
        <v>186</v>
      </c>
      <c r="B19" s="9">
        <v>1.2599430379746801</v>
      </c>
      <c r="C19" s="10" t="s">
        <v>159</v>
      </c>
      <c r="D19" s="9">
        <v>156.119278481013</v>
      </c>
      <c r="E19" s="10" t="s">
        <v>159</v>
      </c>
      <c r="F19" s="9">
        <v>12.4293366835443</v>
      </c>
      <c r="G19" s="10" t="s">
        <v>159</v>
      </c>
      <c r="H19" s="9">
        <v>123.57005696202501</v>
      </c>
      <c r="I19" s="10" t="s">
        <v>159</v>
      </c>
      <c r="J19" s="9">
        <v>26.784531645569601</v>
      </c>
      <c r="K19" s="10" t="s">
        <v>159</v>
      </c>
      <c r="L19" s="9">
        <v>34.685164556962</v>
      </c>
      <c r="M19" s="10" t="s">
        <v>159</v>
      </c>
      <c r="N19" s="9">
        <v>8.0958239382911401</v>
      </c>
      <c r="O19" s="10" t="s">
        <v>159</v>
      </c>
      <c r="P19" s="9">
        <v>0</v>
      </c>
      <c r="Q19" s="10" t="s">
        <v>244</v>
      </c>
      <c r="R19" s="9">
        <v>362.94413530537997</v>
      </c>
      <c r="S19" s="10" t="s">
        <v>159</v>
      </c>
    </row>
    <row r="20" spans="1:19" x14ac:dyDescent="0.2">
      <c r="A20" s="12" t="s">
        <v>187</v>
      </c>
      <c r="B20" s="9">
        <v>1.3664524053224201</v>
      </c>
      <c r="C20" s="10" t="s">
        <v>159</v>
      </c>
      <c r="D20" s="9">
        <v>166.24319140225199</v>
      </c>
      <c r="E20" s="10" t="s">
        <v>159</v>
      </c>
      <c r="F20" s="9">
        <v>12.280999062436001</v>
      </c>
      <c r="G20" s="10" t="s">
        <v>159</v>
      </c>
      <c r="H20" s="9">
        <v>135.06359877175001</v>
      </c>
      <c r="I20" s="10" t="s">
        <v>159</v>
      </c>
      <c r="J20" s="9">
        <v>23.705797338792198</v>
      </c>
      <c r="K20" s="10" t="s">
        <v>159</v>
      </c>
      <c r="L20" s="9">
        <v>37.121508700102403</v>
      </c>
      <c r="M20" s="10" t="s">
        <v>159</v>
      </c>
      <c r="N20" s="9">
        <v>7.78312998976459</v>
      </c>
      <c r="O20" s="10" t="s">
        <v>159</v>
      </c>
      <c r="P20" s="9">
        <v>0</v>
      </c>
      <c r="Q20" s="10" t="s">
        <v>244</v>
      </c>
      <c r="R20" s="9">
        <v>383.56467767042</v>
      </c>
      <c r="S20" s="10" t="s">
        <v>159</v>
      </c>
    </row>
    <row r="21" spans="1:19" x14ac:dyDescent="0.2">
      <c r="A21" s="12" t="s">
        <v>188</v>
      </c>
      <c r="B21" s="9">
        <v>1.3770720000000001</v>
      </c>
      <c r="C21" s="10" t="s">
        <v>159</v>
      </c>
      <c r="D21" s="9">
        <v>176.33748600000001</v>
      </c>
      <c r="E21" s="10" t="s">
        <v>159</v>
      </c>
      <c r="F21" s="9">
        <v>17.380168938000001</v>
      </c>
      <c r="G21" s="10" t="s">
        <v>159</v>
      </c>
      <c r="H21" s="9">
        <v>141.33515399999999</v>
      </c>
      <c r="I21" s="10" t="s">
        <v>159</v>
      </c>
      <c r="J21" s="9">
        <v>21.569310000000002</v>
      </c>
      <c r="K21" s="10" t="s">
        <v>159</v>
      </c>
      <c r="L21" s="9">
        <v>36.337356</v>
      </c>
      <c r="M21" s="10" t="s">
        <v>159</v>
      </c>
      <c r="N21" s="9">
        <v>9.2610720000000004</v>
      </c>
      <c r="O21" s="10" t="s">
        <v>215</v>
      </c>
      <c r="P21" s="9">
        <v>0</v>
      </c>
      <c r="Q21" s="10" t="s">
        <v>244</v>
      </c>
      <c r="R21" s="9">
        <v>403.59761893799998</v>
      </c>
      <c r="S21" s="10" t="s">
        <v>159</v>
      </c>
    </row>
    <row r="22" spans="1:19" x14ac:dyDescent="0.2">
      <c r="A22" s="12" t="s">
        <v>189</v>
      </c>
      <c r="B22" s="9">
        <v>1.41547214076246</v>
      </c>
      <c r="C22" s="10" t="s">
        <v>159</v>
      </c>
      <c r="D22" s="9">
        <v>173.03312023460401</v>
      </c>
      <c r="E22" s="10" t="s">
        <v>159</v>
      </c>
      <c r="F22" s="9">
        <v>19.166388052785901</v>
      </c>
      <c r="G22" s="10" t="s">
        <v>159</v>
      </c>
      <c r="H22" s="9">
        <v>140.42331378299099</v>
      </c>
      <c r="I22" s="10" t="s">
        <v>159</v>
      </c>
      <c r="J22" s="9">
        <v>23.2525337243402</v>
      </c>
      <c r="K22" s="10" t="s">
        <v>159</v>
      </c>
      <c r="L22" s="9">
        <v>37.462486803519099</v>
      </c>
      <c r="M22" s="10" t="s">
        <v>159</v>
      </c>
      <c r="N22" s="9">
        <v>17.846252199413499</v>
      </c>
      <c r="O22" s="10" t="s">
        <v>159</v>
      </c>
      <c r="P22" s="9">
        <v>0</v>
      </c>
      <c r="Q22" s="10" t="s">
        <v>244</v>
      </c>
      <c r="R22" s="9">
        <v>412.59956693841701</v>
      </c>
      <c r="S22" s="10" t="s">
        <v>159</v>
      </c>
    </row>
    <row r="23" spans="1:19" x14ac:dyDescent="0.2">
      <c r="A23" s="12" t="s">
        <v>190</v>
      </c>
      <c r="B23" s="9">
        <v>0.81342857142857095</v>
      </c>
      <c r="C23" s="10" t="s">
        <v>159</v>
      </c>
      <c r="D23" s="9">
        <v>166.74785142857101</v>
      </c>
      <c r="E23" s="10" t="s">
        <v>159</v>
      </c>
      <c r="F23" s="9">
        <v>18.9799716342857</v>
      </c>
      <c r="G23" s="10" t="s">
        <v>159</v>
      </c>
      <c r="H23" s="9">
        <v>138.07386857142899</v>
      </c>
      <c r="I23" s="10" t="s">
        <v>159</v>
      </c>
      <c r="J23" s="9">
        <v>25.457721976457101</v>
      </c>
      <c r="K23" s="10" t="s">
        <v>159</v>
      </c>
      <c r="L23" s="9">
        <v>40.57709088</v>
      </c>
      <c r="M23" s="10" t="s">
        <v>159</v>
      </c>
      <c r="N23" s="9">
        <v>18.767330142857102</v>
      </c>
      <c r="O23" s="10" t="s">
        <v>159</v>
      </c>
      <c r="P23" s="9">
        <v>0</v>
      </c>
      <c r="Q23" s="10" t="s">
        <v>244</v>
      </c>
      <c r="R23" s="9">
        <v>409.41726320502897</v>
      </c>
      <c r="S23" s="10" t="s">
        <v>159</v>
      </c>
    </row>
    <row r="24" spans="1:19" x14ac:dyDescent="0.2">
      <c r="A24" s="12" t="s">
        <v>191</v>
      </c>
      <c r="B24" s="9">
        <v>1.4542584269662899</v>
      </c>
      <c r="C24" s="10" t="s">
        <v>159</v>
      </c>
      <c r="D24" s="9">
        <v>175.65645505617999</v>
      </c>
      <c r="E24" s="10" t="s">
        <v>159</v>
      </c>
      <c r="F24" s="9">
        <v>17.480749786516899</v>
      </c>
      <c r="G24" s="10" t="s">
        <v>159</v>
      </c>
      <c r="H24" s="9">
        <v>126.184601123596</v>
      </c>
      <c r="I24" s="10" t="s">
        <v>159</v>
      </c>
      <c r="J24" s="9">
        <v>23.532934301460699</v>
      </c>
      <c r="K24" s="10" t="s">
        <v>159</v>
      </c>
      <c r="L24" s="9">
        <v>37.164792134831501</v>
      </c>
      <c r="M24" s="10" t="s">
        <v>159</v>
      </c>
      <c r="N24" s="9">
        <v>20.593187075561801</v>
      </c>
      <c r="O24" s="10" t="s">
        <v>159</v>
      </c>
      <c r="P24" s="9">
        <v>0</v>
      </c>
      <c r="Q24" s="10" t="s">
        <v>244</v>
      </c>
      <c r="R24" s="9">
        <v>402.06697790511203</v>
      </c>
      <c r="S24" s="10" t="s">
        <v>159</v>
      </c>
    </row>
    <row r="25" spans="1:19" x14ac:dyDescent="0.2">
      <c r="A25" s="12" t="s">
        <v>193</v>
      </c>
      <c r="B25" s="9">
        <v>1.7726260387811601</v>
      </c>
      <c r="C25" s="10" t="s">
        <v>159</v>
      </c>
      <c r="D25" s="9">
        <v>185.84667590027701</v>
      </c>
      <c r="E25" s="10" t="s">
        <v>159</v>
      </c>
      <c r="F25" s="9">
        <v>13.832755844875299</v>
      </c>
      <c r="G25" s="10" t="s">
        <v>159</v>
      </c>
      <c r="H25" s="9">
        <v>127.276005540166</v>
      </c>
      <c r="I25" s="10" t="s">
        <v>159</v>
      </c>
      <c r="J25" s="9">
        <v>26.533578947368401</v>
      </c>
      <c r="K25" s="10" t="s">
        <v>159</v>
      </c>
      <c r="L25" s="9">
        <v>40.446448753462597</v>
      </c>
      <c r="M25" s="10" t="s">
        <v>159</v>
      </c>
      <c r="N25" s="9">
        <v>23.9033979014959</v>
      </c>
      <c r="O25" s="10" t="s">
        <v>159</v>
      </c>
      <c r="P25" s="9">
        <v>0</v>
      </c>
      <c r="Q25" s="10" t="s">
        <v>244</v>
      </c>
      <c r="R25" s="9">
        <v>419.611488926427</v>
      </c>
      <c r="S25" s="10" t="s">
        <v>159</v>
      </c>
    </row>
    <row r="26" spans="1:19" x14ac:dyDescent="0.2">
      <c r="A26" s="12" t="s">
        <v>194</v>
      </c>
      <c r="B26" s="9">
        <v>3.22538112522686</v>
      </c>
      <c r="C26" s="10" t="s">
        <v>159</v>
      </c>
      <c r="D26" s="9">
        <v>190.812593466425</v>
      </c>
      <c r="E26" s="10" t="s">
        <v>159</v>
      </c>
      <c r="F26" s="9">
        <v>16.400514528130699</v>
      </c>
      <c r="G26" s="10" t="s">
        <v>159</v>
      </c>
      <c r="H26" s="9">
        <v>120.606950650508</v>
      </c>
      <c r="I26" s="10" t="s">
        <v>159</v>
      </c>
      <c r="J26" s="9">
        <v>28.65044646098</v>
      </c>
      <c r="K26" s="10" t="s">
        <v>159</v>
      </c>
      <c r="L26" s="9">
        <v>37.885410163339401</v>
      </c>
      <c r="M26" s="10" t="s">
        <v>159</v>
      </c>
      <c r="N26" s="9">
        <v>27.846525551406501</v>
      </c>
      <c r="O26" s="10" t="s">
        <v>159</v>
      </c>
      <c r="P26" s="9">
        <v>0</v>
      </c>
      <c r="Q26" s="10" t="s">
        <v>244</v>
      </c>
      <c r="R26" s="9">
        <v>425.42782194601602</v>
      </c>
      <c r="S26" s="10" t="s">
        <v>159</v>
      </c>
    </row>
    <row r="27" spans="1:19" x14ac:dyDescent="0.2">
      <c r="A27" s="12" t="s">
        <v>196</v>
      </c>
      <c r="B27" s="9">
        <v>15.5187729296527</v>
      </c>
      <c r="C27" s="10" t="s">
        <v>159</v>
      </c>
      <c r="D27" s="9">
        <v>182.63897951914501</v>
      </c>
      <c r="E27" s="10" t="s">
        <v>159</v>
      </c>
      <c r="F27" s="9">
        <v>12.2870115761354</v>
      </c>
      <c r="G27" s="10" t="s">
        <v>159</v>
      </c>
      <c r="H27" s="9">
        <v>114.559696738771</v>
      </c>
      <c r="I27" s="10" t="s">
        <v>159</v>
      </c>
      <c r="J27" s="9">
        <v>26.721120213713299</v>
      </c>
      <c r="K27" s="10" t="s">
        <v>159</v>
      </c>
      <c r="L27" s="9">
        <v>36.280900803205697</v>
      </c>
      <c r="M27" s="10" t="s">
        <v>159</v>
      </c>
      <c r="N27" s="9">
        <v>26.986070118967099</v>
      </c>
      <c r="O27" s="10" t="s">
        <v>159</v>
      </c>
      <c r="P27" s="9">
        <v>0</v>
      </c>
      <c r="Q27" s="10" t="s">
        <v>244</v>
      </c>
      <c r="R27" s="9">
        <v>414.99255189959001</v>
      </c>
      <c r="S27" s="10" t="s">
        <v>159</v>
      </c>
    </row>
    <row r="28" spans="1:19" x14ac:dyDescent="0.2">
      <c r="A28" s="12" t="s">
        <v>197</v>
      </c>
      <c r="B28" s="9">
        <v>22.038578439964901</v>
      </c>
      <c r="C28" s="10" t="s">
        <v>159</v>
      </c>
      <c r="D28" s="9">
        <v>174.24837686240099</v>
      </c>
      <c r="E28" s="10" t="s">
        <v>159</v>
      </c>
      <c r="F28" s="9">
        <v>11.566885188431201</v>
      </c>
      <c r="G28" s="10" t="s">
        <v>159</v>
      </c>
      <c r="H28" s="9">
        <v>116.11700892773</v>
      </c>
      <c r="I28" s="10" t="s">
        <v>159</v>
      </c>
      <c r="J28" s="9">
        <v>25.547568799298901</v>
      </c>
      <c r="K28" s="10" t="s">
        <v>159</v>
      </c>
      <c r="L28" s="9">
        <v>38.033857829973698</v>
      </c>
      <c r="M28" s="10" t="s">
        <v>159</v>
      </c>
      <c r="N28" s="9">
        <v>25.317949679700298</v>
      </c>
      <c r="O28" s="10" t="s">
        <v>159</v>
      </c>
      <c r="P28" s="9">
        <v>0</v>
      </c>
      <c r="Q28" s="10" t="s">
        <v>244</v>
      </c>
      <c r="R28" s="9">
        <v>412.87022572749999</v>
      </c>
      <c r="S28" s="10" t="s">
        <v>159</v>
      </c>
    </row>
    <row r="29" spans="1:19" x14ac:dyDescent="0.2">
      <c r="A29" s="12" t="s">
        <v>198</v>
      </c>
      <c r="B29" s="9">
        <v>35.467778738115797</v>
      </c>
      <c r="C29" s="10" t="s">
        <v>159</v>
      </c>
      <c r="D29" s="9">
        <v>140.56847191011201</v>
      </c>
      <c r="E29" s="10" t="s">
        <v>159</v>
      </c>
      <c r="F29" s="9">
        <v>11.278594641313701</v>
      </c>
      <c r="G29" s="10" t="s">
        <v>159</v>
      </c>
      <c r="H29" s="9">
        <v>91.069172382679298</v>
      </c>
      <c r="I29" s="10" t="s">
        <v>159</v>
      </c>
      <c r="J29" s="9">
        <v>22.8706413137424</v>
      </c>
      <c r="K29" s="10" t="s">
        <v>159</v>
      </c>
      <c r="L29" s="9">
        <v>29.124001384615401</v>
      </c>
      <c r="M29" s="10" t="s">
        <v>159</v>
      </c>
      <c r="N29" s="9">
        <v>17.756067014494398</v>
      </c>
      <c r="O29" s="10" t="s">
        <v>159</v>
      </c>
      <c r="P29" s="9">
        <v>0</v>
      </c>
      <c r="Q29" s="10" t="s">
        <v>244</v>
      </c>
      <c r="R29" s="9">
        <v>348.13472738507301</v>
      </c>
      <c r="S29" s="10" t="s">
        <v>159</v>
      </c>
    </row>
    <row r="30" spans="1:19" x14ac:dyDescent="0.2">
      <c r="A30" s="12" t="s">
        <v>199</v>
      </c>
      <c r="B30" s="9">
        <v>63.054107234042597</v>
      </c>
      <c r="C30" s="10" t="s">
        <v>159</v>
      </c>
      <c r="D30" s="9">
        <v>173.775661276596</v>
      </c>
      <c r="E30" s="10" t="s">
        <v>159</v>
      </c>
      <c r="F30" s="9">
        <v>18.157802553191502</v>
      </c>
      <c r="G30" s="10" t="s">
        <v>159</v>
      </c>
      <c r="H30" s="9">
        <v>125.312765310996</v>
      </c>
      <c r="I30" s="10" t="s">
        <v>159</v>
      </c>
      <c r="J30" s="9">
        <v>30.993625531914901</v>
      </c>
      <c r="K30" s="10" t="s">
        <v>159</v>
      </c>
      <c r="L30" s="9">
        <v>42.789565685106403</v>
      </c>
      <c r="M30" s="10" t="s">
        <v>159</v>
      </c>
      <c r="N30" s="9">
        <v>15.0037787182979</v>
      </c>
      <c r="O30" s="10" t="s">
        <v>159</v>
      </c>
      <c r="P30" s="9">
        <v>0</v>
      </c>
      <c r="Q30" s="10" t="s">
        <v>244</v>
      </c>
      <c r="R30" s="9">
        <v>469.08730631014498</v>
      </c>
      <c r="S30" s="10" t="s">
        <v>159</v>
      </c>
    </row>
    <row r="31" spans="1:19" x14ac:dyDescent="0.2">
      <c r="A31" s="12" t="s">
        <v>200</v>
      </c>
      <c r="B31" s="9">
        <v>80.697576547231293</v>
      </c>
      <c r="C31" s="10" t="s">
        <v>159</v>
      </c>
      <c r="D31" s="9">
        <v>132.19717426710099</v>
      </c>
      <c r="E31" s="10" t="s">
        <v>159</v>
      </c>
      <c r="F31" s="9">
        <v>12.3160749185668</v>
      </c>
      <c r="G31" s="10" t="s">
        <v>159</v>
      </c>
      <c r="H31" s="9">
        <v>123.590607785765</v>
      </c>
      <c r="I31" s="10" t="s">
        <v>159</v>
      </c>
      <c r="J31" s="9">
        <v>28.507807817589601</v>
      </c>
      <c r="K31" s="10" t="s">
        <v>159</v>
      </c>
      <c r="L31" s="9">
        <v>40.441933539087898</v>
      </c>
      <c r="M31" s="10" t="s">
        <v>159</v>
      </c>
      <c r="N31" s="9">
        <v>23.522722356107501</v>
      </c>
      <c r="O31" s="10" t="s">
        <v>159</v>
      </c>
      <c r="P31" s="9">
        <v>0</v>
      </c>
      <c r="Q31" s="10" t="s">
        <v>244</v>
      </c>
      <c r="R31" s="9">
        <v>441.27389723144898</v>
      </c>
      <c r="S31" s="10" t="s">
        <v>159</v>
      </c>
    </row>
    <row r="32" spans="1:19" x14ac:dyDescent="0.2">
      <c r="A32" s="15" t="s">
        <v>201</v>
      </c>
      <c r="B32" s="13">
        <v>58.963000000000001</v>
      </c>
      <c r="C32" s="14" t="s">
        <v>159</v>
      </c>
      <c r="D32" s="13">
        <v>162.47</v>
      </c>
      <c r="E32" s="14" t="s">
        <v>159</v>
      </c>
      <c r="F32" s="13">
        <v>10.677</v>
      </c>
      <c r="G32" s="14" t="s">
        <v>159</v>
      </c>
      <c r="H32" s="13">
        <v>129.7530725</v>
      </c>
      <c r="I32" s="14" t="s">
        <v>159</v>
      </c>
      <c r="J32" s="13">
        <v>23.631</v>
      </c>
      <c r="K32" s="14" t="s">
        <v>159</v>
      </c>
      <c r="L32" s="13">
        <v>38.181384000000001</v>
      </c>
      <c r="M32" s="14" t="s">
        <v>159</v>
      </c>
      <c r="N32" s="13">
        <v>49.507889339999998</v>
      </c>
      <c r="O32" s="14" t="s">
        <v>159</v>
      </c>
      <c r="P32" s="13">
        <v>0</v>
      </c>
      <c r="Q32" s="14" t="s">
        <v>244</v>
      </c>
      <c r="R32" s="13">
        <v>473.18334584000002</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5'!A2", "&lt;&lt;&lt; Previous table")</f>
        <v>&lt;&lt;&lt; Previous table</v>
      </c>
    </row>
    <row r="47" spans="1:2" x14ac:dyDescent="0.2">
      <c r="A47" s="17" t="str">
        <f>HYPERLINK("#'KENO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HYPERLINK("#'INDEX'!B57", "Link to index")</f>
        <v>Link to index</v>
      </c>
    </row>
    <row r="2" spans="1:19" ht="15.75" customHeight="1" x14ac:dyDescent="0.2">
      <c r="A2" s="25" t="s">
        <v>324</v>
      </c>
      <c r="B2" s="24"/>
      <c r="C2" s="24"/>
      <c r="D2" s="24"/>
      <c r="E2" s="24"/>
      <c r="F2" s="24"/>
      <c r="G2" s="24"/>
      <c r="H2" s="24"/>
      <c r="I2" s="24"/>
      <c r="J2" s="24"/>
      <c r="K2" s="24"/>
      <c r="L2" s="24"/>
      <c r="M2" s="24"/>
      <c r="N2" s="24"/>
      <c r="O2" s="24"/>
      <c r="P2" s="24"/>
      <c r="Q2" s="24"/>
      <c r="R2" s="24"/>
      <c r="S2" s="24"/>
    </row>
    <row r="3" spans="1:19" ht="15.75" customHeight="1" x14ac:dyDescent="0.2">
      <c r="A3" s="25" t="s">
        <v>75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20.430231768330099</v>
      </c>
      <c r="E7" s="10" t="s">
        <v>159</v>
      </c>
      <c r="F7" s="18">
        <v>0</v>
      </c>
      <c r="G7" s="10" t="s">
        <v>159</v>
      </c>
      <c r="H7" s="18">
        <v>15.4607321001793</v>
      </c>
      <c r="I7" s="10" t="s">
        <v>159</v>
      </c>
      <c r="J7" s="18">
        <v>11.6339821578451</v>
      </c>
      <c r="K7" s="10" t="s">
        <v>159</v>
      </c>
      <c r="L7" s="18">
        <v>46.538508856507697</v>
      </c>
      <c r="M7" s="10" t="s">
        <v>159</v>
      </c>
      <c r="N7" s="18">
        <v>2.0479170379672702</v>
      </c>
      <c r="O7" s="10" t="s">
        <v>159</v>
      </c>
      <c r="P7" s="18">
        <v>0</v>
      </c>
      <c r="Q7" s="10" t="s">
        <v>244</v>
      </c>
      <c r="R7" s="18">
        <v>12.3708463241607</v>
      </c>
      <c r="S7" s="10" t="s">
        <v>159</v>
      </c>
    </row>
    <row r="8" spans="1:19" x14ac:dyDescent="0.2">
      <c r="A8" s="12" t="s">
        <v>171</v>
      </c>
      <c r="B8" s="18">
        <v>0</v>
      </c>
      <c r="C8" s="10" t="s">
        <v>159</v>
      </c>
      <c r="D8" s="18">
        <v>18.823844208089501</v>
      </c>
      <c r="E8" s="10" t="s">
        <v>159</v>
      </c>
      <c r="F8" s="18">
        <v>0</v>
      </c>
      <c r="G8" s="10" t="s">
        <v>159</v>
      </c>
      <c r="H8" s="18">
        <v>20.655871005453299</v>
      </c>
      <c r="I8" s="10" t="s">
        <v>159</v>
      </c>
      <c r="J8" s="18">
        <v>11.147605019161899</v>
      </c>
      <c r="K8" s="10" t="s">
        <v>159</v>
      </c>
      <c r="L8" s="18">
        <v>47.061276483928303</v>
      </c>
      <c r="M8" s="10" t="s">
        <v>159</v>
      </c>
      <c r="N8" s="18">
        <v>2.05758993236141</v>
      </c>
      <c r="O8" s="10" t="s">
        <v>159</v>
      </c>
      <c r="P8" s="18">
        <v>0</v>
      </c>
      <c r="Q8" s="10" t="s">
        <v>244</v>
      </c>
      <c r="R8" s="18">
        <v>12.7311373545138</v>
      </c>
      <c r="S8" s="10" t="s">
        <v>159</v>
      </c>
    </row>
    <row r="9" spans="1:19" x14ac:dyDescent="0.2">
      <c r="A9" s="12" t="s">
        <v>172</v>
      </c>
      <c r="B9" s="18">
        <v>0</v>
      </c>
      <c r="C9" s="10" t="s">
        <v>159</v>
      </c>
      <c r="D9" s="18">
        <v>18.958829590286101</v>
      </c>
      <c r="E9" s="10" t="s">
        <v>159</v>
      </c>
      <c r="F9" s="18">
        <v>0</v>
      </c>
      <c r="G9" s="10" t="s">
        <v>159</v>
      </c>
      <c r="H9" s="18">
        <v>20.982683861929601</v>
      </c>
      <c r="I9" s="10" t="s">
        <v>159</v>
      </c>
      <c r="J9" s="18">
        <v>13.699375450291001</v>
      </c>
      <c r="K9" s="10" t="s">
        <v>159</v>
      </c>
      <c r="L9" s="18">
        <v>43.205447940509899</v>
      </c>
      <c r="M9" s="10" t="s">
        <v>159</v>
      </c>
      <c r="N9" s="18">
        <v>1.91517034865672</v>
      </c>
      <c r="O9" s="10" t="s">
        <v>159</v>
      </c>
      <c r="P9" s="18">
        <v>0</v>
      </c>
      <c r="Q9" s="10" t="s">
        <v>244</v>
      </c>
      <c r="R9" s="18">
        <v>12.9047838579034</v>
      </c>
      <c r="S9" s="10" t="s">
        <v>159</v>
      </c>
    </row>
    <row r="10" spans="1:19" x14ac:dyDescent="0.2">
      <c r="A10" s="12" t="s">
        <v>173</v>
      </c>
      <c r="B10" s="18">
        <v>0</v>
      </c>
      <c r="C10" s="10" t="s">
        <v>159</v>
      </c>
      <c r="D10" s="18">
        <v>17.416892852890101</v>
      </c>
      <c r="E10" s="10" t="s">
        <v>159</v>
      </c>
      <c r="F10" s="18">
        <v>0</v>
      </c>
      <c r="G10" s="10" t="s">
        <v>159</v>
      </c>
      <c r="H10" s="18">
        <v>20.361647801462802</v>
      </c>
      <c r="I10" s="10" t="s">
        <v>159</v>
      </c>
      <c r="J10" s="18">
        <v>11.0076712078067</v>
      </c>
      <c r="K10" s="10" t="s">
        <v>159</v>
      </c>
      <c r="L10" s="18">
        <v>51.9263979038885</v>
      </c>
      <c r="M10" s="10" t="s">
        <v>159</v>
      </c>
      <c r="N10" s="18">
        <v>1.9089859751066101</v>
      </c>
      <c r="O10" s="10" t="s">
        <v>159</v>
      </c>
      <c r="P10" s="18">
        <v>0</v>
      </c>
      <c r="Q10" s="10" t="s">
        <v>244</v>
      </c>
      <c r="R10" s="18">
        <v>12.260314408556701</v>
      </c>
      <c r="S10" s="10" t="s">
        <v>159</v>
      </c>
    </row>
    <row r="11" spans="1:19" x14ac:dyDescent="0.2">
      <c r="A11" s="12" t="s">
        <v>174</v>
      </c>
      <c r="B11" s="18">
        <v>2.9294608025407798</v>
      </c>
      <c r="C11" s="10" t="s">
        <v>159</v>
      </c>
      <c r="D11" s="18">
        <v>0</v>
      </c>
      <c r="E11" s="10" t="s">
        <v>176</v>
      </c>
      <c r="F11" s="18">
        <v>0</v>
      </c>
      <c r="G11" s="10" t="s">
        <v>159</v>
      </c>
      <c r="H11" s="18">
        <v>24.220504459462099</v>
      </c>
      <c r="I11" s="10" t="s">
        <v>159</v>
      </c>
      <c r="J11" s="18">
        <v>10.7764119391574</v>
      </c>
      <c r="K11" s="10" t="s">
        <v>159</v>
      </c>
      <c r="L11" s="18">
        <v>49.606697016993699</v>
      </c>
      <c r="M11" s="10" t="s">
        <v>159</v>
      </c>
      <c r="N11" s="18">
        <v>1.81109270952837</v>
      </c>
      <c r="O11" s="10" t="s">
        <v>159</v>
      </c>
      <c r="P11" s="18">
        <v>0</v>
      </c>
      <c r="Q11" s="10" t="s">
        <v>244</v>
      </c>
      <c r="R11" s="18">
        <v>7.0151052972210701</v>
      </c>
      <c r="S11" s="10" t="s">
        <v>178</v>
      </c>
    </row>
    <row r="12" spans="1:19" x14ac:dyDescent="0.2">
      <c r="A12" s="12" t="s">
        <v>175</v>
      </c>
      <c r="B12" s="18">
        <v>2.54301975497114</v>
      </c>
      <c r="C12" s="10" t="s">
        <v>159</v>
      </c>
      <c r="D12" s="18">
        <v>7.25528334030047</v>
      </c>
      <c r="E12" s="10" t="s">
        <v>318</v>
      </c>
      <c r="F12" s="18">
        <v>0</v>
      </c>
      <c r="G12" s="10" t="s">
        <v>159</v>
      </c>
      <c r="H12" s="18">
        <v>24.242154596139802</v>
      </c>
      <c r="I12" s="10" t="s">
        <v>159</v>
      </c>
      <c r="J12" s="18">
        <v>8.9631502549447806</v>
      </c>
      <c r="K12" s="10" t="s">
        <v>159</v>
      </c>
      <c r="L12" s="18">
        <v>44.5933372636567</v>
      </c>
      <c r="M12" s="10" t="s">
        <v>159</v>
      </c>
      <c r="N12" s="18">
        <v>1.64755971964147</v>
      </c>
      <c r="O12" s="10" t="s">
        <v>159</v>
      </c>
      <c r="P12" s="18">
        <v>0</v>
      </c>
      <c r="Q12" s="10" t="s">
        <v>244</v>
      </c>
      <c r="R12" s="18">
        <v>9.2004797400713407</v>
      </c>
      <c r="S12" s="10" t="s">
        <v>318</v>
      </c>
    </row>
    <row r="13" spans="1:19" x14ac:dyDescent="0.2">
      <c r="A13" s="12" t="s">
        <v>179</v>
      </c>
      <c r="B13" s="18">
        <v>2.3124486150313199</v>
      </c>
      <c r="C13" s="10" t="s">
        <v>159</v>
      </c>
      <c r="D13" s="18">
        <v>16.6561731605955</v>
      </c>
      <c r="E13" s="10" t="s">
        <v>318</v>
      </c>
      <c r="F13" s="18">
        <v>0</v>
      </c>
      <c r="G13" s="10" t="s">
        <v>159</v>
      </c>
      <c r="H13" s="18">
        <v>24.106430077146801</v>
      </c>
      <c r="I13" s="10" t="s">
        <v>159</v>
      </c>
      <c r="J13" s="18">
        <v>9.5844133435501302</v>
      </c>
      <c r="K13" s="10" t="s">
        <v>159</v>
      </c>
      <c r="L13" s="18">
        <v>46.638483567434903</v>
      </c>
      <c r="M13" s="10" t="s">
        <v>159</v>
      </c>
      <c r="N13" s="18">
        <v>1.78539136678262</v>
      </c>
      <c r="O13" s="10" t="s">
        <v>159</v>
      </c>
      <c r="P13" s="18">
        <v>0</v>
      </c>
      <c r="Q13" s="10" t="s">
        <v>244</v>
      </c>
      <c r="R13" s="18">
        <v>12.494238989165201</v>
      </c>
      <c r="S13" s="10" t="s">
        <v>318</v>
      </c>
    </row>
    <row r="14" spans="1:19" x14ac:dyDescent="0.2">
      <c r="A14" s="12" t="s">
        <v>180</v>
      </c>
      <c r="B14" s="18">
        <v>2.8366044618166102</v>
      </c>
      <c r="C14" s="10" t="s">
        <v>159</v>
      </c>
      <c r="D14" s="18">
        <v>16.960993374525899</v>
      </c>
      <c r="E14" s="10" t="s">
        <v>318</v>
      </c>
      <c r="F14" s="18">
        <v>0</v>
      </c>
      <c r="G14" s="10" t="s">
        <v>159</v>
      </c>
      <c r="H14" s="18">
        <v>27.428875039943399</v>
      </c>
      <c r="I14" s="10" t="s">
        <v>159</v>
      </c>
      <c r="J14" s="18">
        <v>12.7908852412895</v>
      </c>
      <c r="K14" s="10" t="s">
        <v>159</v>
      </c>
      <c r="L14" s="18">
        <v>54.342676345497203</v>
      </c>
      <c r="M14" s="10" t="s">
        <v>159</v>
      </c>
      <c r="N14" s="18">
        <v>1.72628002835299</v>
      </c>
      <c r="O14" s="10" t="s">
        <v>159</v>
      </c>
      <c r="P14" s="18">
        <v>0</v>
      </c>
      <c r="Q14" s="10" t="s">
        <v>244</v>
      </c>
      <c r="R14" s="18">
        <v>13.668732343002899</v>
      </c>
      <c r="S14" s="10" t="s">
        <v>318</v>
      </c>
    </row>
    <row r="15" spans="1:19" x14ac:dyDescent="0.2">
      <c r="A15" s="12" t="s">
        <v>181</v>
      </c>
      <c r="B15" s="18">
        <v>2.7534779234252298</v>
      </c>
      <c r="C15" s="10" t="s">
        <v>159</v>
      </c>
      <c r="D15" s="18">
        <v>16.3656188221583</v>
      </c>
      <c r="E15" s="10" t="s">
        <v>318</v>
      </c>
      <c r="F15" s="18">
        <v>0</v>
      </c>
      <c r="G15" s="10" t="s">
        <v>159</v>
      </c>
      <c r="H15" s="18">
        <v>28.8078544709665</v>
      </c>
      <c r="I15" s="10" t="s">
        <v>159</v>
      </c>
      <c r="J15" s="18">
        <v>11.2671219030732</v>
      </c>
      <c r="K15" s="10" t="s">
        <v>159</v>
      </c>
      <c r="L15" s="18">
        <v>54.914573732097203</v>
      </c>
      <c r="M15" s="10" t="s">
        <v>159</v>
      </c>
      <c r="N15" s="18">
        <v>1.6419532253041</v>
      </c>
      <c r="O15" s="10" t="s">
        <v>159</v>
      </c>
      <c r="P15" s="18">
        <v>0</v>
      </c>
      <c r="Q15" s="10" t="s">
        <v>244</v>
      </c>
      <c r="R15" s="18">
        <v>13.6121493562271</v>
      </c>
      <c r="S15" s="10" t="s">
        <v>318</v>
      </c>
    </row>
    <row r="16" spans="1:19" x14ac:dyDescent="0.2">
      <c r="A16" s="12" t="s">
        <v>182</v>
      </c>
      <c r="B16" s="18">
        <v>3.6365930744125001</v>
      </c>
      <c r="C16" s="10" t="s">
        <v>159</v>
      </c>
      <c r="D16" s="18">
        <v>15.4667855816827</v>
      </c>
      <c r="E16" s="10" t="s">
        <v>318</v>
      </c>
      <c r="F16" s="18">
        <v>0</v>
      </c>
      <c r="G16" s="10" t="s">
        <v>159</v>
      </c>
      <c r="H16" s="18">
        <v>25.907546144643099</v>
      </c>
      <c r="I16" s="10" t="s">
        <v>159</v>
      </c>
      <c r="J16" s="18">
        <v>10.7816489614675</v>
      </c>
      <c r="K16" s="10" t="s">
        <v>159</v>
      </c>
      <c r="L16" s="18">
        <v>55.536847281687798</v>
      </c>
      <c r="M16" s="10" t="s">
        <v>159</v>
      </c>
      <c r="N16" s="18">
        <v>1.84701956877721</v>
      </c>
      <c r="O16" s="10" t="s">
        <v>159</v>
      </c>
      <c r="P16" s="18">
        <v>0</v>
      </c>
      <c r="Q16" s="10" t="s">
        <v>244</v>
      </c>
      <c r="R16" s="18">
        <v>12.7922785061452</v>
      </c>
      <c r="S16" s="10" t="s">
        <v>318</v>
      </c>
    </row>
    <row r="17" spans="1:19" x14ac:dyDescent="0.2">
      <c r="A17" s="12" t="s">
        <v>183</v>
      </c>
      <c r="B17" s="18">
        <v>3.4094757977743</v>
      </c>
      <c r="C17" s="10" t="s">
        <v>159</v>
      </c>
      <c r="D17" s="18">
        <v>16.787628219498501</v>
      </c>
      <c r="E17" s="10" t="s">
        <v>177</v>
      </c>
      <c r="F17" s="18">
        <v>65.185525404621899</v>
      </c>
      <c r="G17" s="10" t="s">
        <v>184</v>
      </c>
      <c r="H17" s="18">
        <v>27.412724638197101</v>
      </c>
      <c r="I17" s="10" t="s">
        <v>159</v>
      </c>
      <c r="J17" s="18">
        <v>11.042216894884399</v>
      </c>
      <c r="K17" s="10" t="s">
        <v>159</v>
      </c>
      <c r="L17" s="18">
        <v>59.058180084798899</v>
      </c>
      <c r="M17" s="10" t="s">
        <v>159</v>
      </c>
      <c r="N17" s="18">
        <v>1.6284939688770601</v>
      </c>
      <c r="O17" s="10" t="s">
        <v>159</v>
      </c>
      <c r="P17" s="18">
        <v>0</v>
      </c>
      <c r="Q17" s="10" t="s">
        <v>244</v>
      </c>
      <c r="R17" s="18">
        <v>14.179583618792501</v>
      </c>
      <c r="S17" s="10" t="s">
        <v>159</v>
      </c>
    </row>
    <row r="18" spans="1:19" x14ac:dyDescent="0.2">
      <c r="A18" s="12" t="s">
        <v>185</v>
      </c>
      <c r="B18" s="18">
        <v>3.4579997873128399</v>
      </c>
      <c r="C18" s="10" t="s">
        <v>159</v>
      </c>
      <c r="D18" s="18">
        <v>19.5908876428696</v>
      </c>
      <c r="E18" s="10" t="s">
        <v>159</v>
      </c>
      <c r="F18" s="18">
        <v>50.8579858369446</v>
      </c>
      <c r="G18" s="10" t="s">
        <v>159</v>
      </c>
      <c r="H18" s="18">
        <v>29.820461268156599</v>
      </c>
      <c r="I18" s="10" t="s">
        <v>159</v>
      </c>
      <c r="J18" s="18">
        <v>13.3817904454241</v>
      </c>
      <c r="K18" s="10" t="s">
        <v>159</v>
      </c>
      <c r="L18" s="18">
        <v>67.171739532412602</v>
      </c>
      <c r="M18" s="10" t="s">
        <v>159</v>
      </c>
      <c r="N18" s="18">
        <v>1.59958425865328</v>
      </c>
      <c r="O18" s="10" t="s">
        <v>159</v>
      </c>
      <c r="P18" s="18">
        <v>0</v>
      </c>
      <c r="Q18" s="10" t="s">
        <v>244</v>
      </c>
      <c r="R18" s="18">
        <v>15.7754825712094</v>
      </c>
      <c r="S18" s="10" t="s">
        <v>159</v>
      </c>
    </row>
    <row r="19" spans="1:19" x14ac:dyDescent="0.2">
      <c r="A19" s="12" t="s">
        <v>186</v>
      </c>
      <c r="B19" s="18">
        <v>3.2612848888418502</v>
      </c>
      <c r="C19" s="10" t="s">
        <v>159</v>
      </c>
      <c r="D19" s="18">
        <v>20.5920267096324</v>
      </c>
      <c r="E19" s="10" t="s">
        <v>159</v>
      </c>
      <c r="F19" s="18">
        <v>54.216235334661398</v>
      </c>
      <c r="G19" s="10" t="s">
        <v>159</v>
      </c>
      <c r="H19" s="18">
        <v>26.9296631670077</v>
      </c>
      <c r="I19" s="10" t="s">
        <v>159</v>
      </c>
      <c r="J19" s="18">
        <v>15.2644198963546</v>
      </c>
      <c r="K19" s="10" t="s">
        <v>159</v>
      </c>
      <c r="L19" s="18">
        <v>64.307475255730395</v>
      </c>
      <c r="M19" s="10" t="s">
        <v>159</v>
      </c>
      <c r="N19" s="18">
        <v>1.38783412776041</v>
      </c>
      <c r="O19" s="10" t="s">
        <v>159</v>
      </c>
      <c r="P19" s="18">
        <v>0</v>
      </c>
      <c r="Q19" s="10" t="s">
        <v>244</v>
      </c>
      <c r="R19" s="18">
        <v>15.5633266212243</v>
      </c>
      <c r="S19" s="10" t="s">
        <v>159</v>
      </c>
    </row>
    <row r="20" spans="1:19" x14ac:dyDescent="0.2">
      <c r="A20" s="12" t="s">
        <v>187</v>
      </c>
      <c r="B20" s="18">
        <v>3.5685120955349698</v>
      </c>
      <c r="C20" s="10" t="s">
        <v>159</v>
      </c>
      <c r="D20" s="18">
        <v>22.299381651155901</v>
      </c>
      <c r="E20" s="10" t="s">
        <v>159</v>
      </c>
      <c r="F20" s="18">
        <v>54.339103681795699</v>
      </c>
      <c r="G20" s="10" t="s">
        <v>159</v>
      </c>
      <c r="H20" s="18">
        <v>29.769142705368399</v>
      </c>
      <c r="I20" s="10" t="s">
        <v>159</v>
      </c>
      <c r="J20" s="18">
        <v>13.7644679778547</v>
      </c>
      <c r="K20" s="10" t="s">
        <v>159</v>
      </c>
      <c r="L20" s="18">
        <v>70.193776123027902</v>
      </c>
      <c r="M20" s="10" t="s">
        <v>159</v>
      </c>
      <c r="N20" s="18">
        <v>1.35170392475305</v>
      </c>
      <c r="O20" s="10" t="s">
        <v>159</v>
      </c>
      <c r="P20" s="18">
        <v>0</v>
      </c>
      <c r="Q20" s="10" t="s">
        <v>244</v>
      </c>
      <c r="R20" s="18">
        <v>16.6692163696355</v>
      </c>
      <c r="S20" s="10" t="s">
        <v>159</v>
      </c>
    </row>
    <row r="21" spans="1:19" x14ac:dyDescent="0.2">
      <c r="A21" s="12" t="s">
        <v>188</v>
      </c>
      <c r="B21" s="18">
        <v>3.6043410298166401</v>
      </c>
      <c r="C21" s="10" t="s">
        <v>159</v>
      </c>
      <c r="D21" s="18">
        <v>23.9091715517221</v>
      </c>
      <c r="E21" s="10" t="s">
        <v>159</v>
      </c>
      <c r="F21" s="18">
        <v>77.263188331298593</v>
      </c>
      <c r="G21" s="10" t="s">
        <v>159</v>
      </c>
      <c r="H21" s="18">
        <v>31.258554901031999</v>
      </c>
      <c r="I21" s="10" t="s">
        <v>159</v>
      </c>
      <c r="J21" s="18">
        <v>12.689467510054399</v>
      </c>
      <c r="K21" s="10" t="s">
        <v>159</v>
      </c>
      <c r="L21" s="18">
        <v>69.894049376225794</v>
      </c>
      <c r="M21" s="10" t="s">
        <v>159</v>
      </c>
      <c r="N21" s="18">
        <v>1.61635416503026</v>
      </c>
      <c r="O21" s="10" t="s">
        <v>215</v>
      </c>
      <c r="P21" s="18">
        <v>0</v>
      </c>
      <c r="Q21" s="10" t="s">
        <v>244</v>
      </c>
      <c r="R21" s="18">
        <v>17.646499980911599</v>
      </c>
      <c r="S21" s="10" t="s">
        <v>159</v>
      </c>
    </row>
    <row r="22" spans="1:19" x14ac:dyDescent="0.2">
      <c r="A22" s="12" t="s">
        <v>189</v>
      </c>
      <c r="B22" s="18">
        <v>3.7168577374387399</v>
      </c>
      <c r="C22" s="10" t="s">
        <v>159</v>
      </c>
      <c r="D22" s="18">
        <v>23.670958685863202</v>
      </c>
      <c r="E22" s="10" t="s">
        <v>159</v>
      </c>
      <c r="F22" s="18">
        <v>84.692116681849299</v>
      </c>
      <c r="G22" s="10" t="s">
        <v>159</v>
      </c>
      <c r="H22" s="18">
        <v>31.124727952226401</v>
      </c>
      <c r="I22" s="10" t="s">
        <v>159</v>
      </c>
      <c r="J22" s="18">
        <v>13.8510683065858</v>
      </c>
      <c r="K22" s="10" t="s">
        <v>159</v>
      </c>
      <c r="L22" s="18">
        <v>73.4333476426727</v>
      </c>
      <c r="M22" s="10" t="s">
        <v>159</v>
      </c>
      <c r="N22" s="18">
        <v>3.1189971259162101</v>
      </c>
      <c r="O22" s="10" t="s">
        <v>159</v>
      </c>
      <c r="P22" s="18">
        <v>0</v>
      </c>
      <c r="Q22" s="10" t="s">
        <v>244</v>
      </c>
      <c r="R22" s="18">
        <v>18.11863984747</v>
      </c>
      <c r="S22" s="10" t="s">
        <v>159</v>
      </c>
    </row>
    <row r="23" spans="1:19" x14ac:dyDescent="0.2">
      <c r="A23" s="12" t="s">
        <v>190</v>
      </c>
      <c r="B23" s="18">
        <v>2.1598415673139502</v>
      </c>
      <c r="C23" s="10" t="s">
        <v>159</v>
      </c>
      <c r="D23" s="18">
        <v>23.062641051971902</v>
      </c>
      <c r="E23" s="10" t="s">
        <v>159</v>
      </c>
      <c r="F23" s="18">
        <v>84.396277283919702</v>
      </c>
      <c r="G23" s="10" t="s">
        <v>159</v>
      </c>
      <c r="H23" s="18">
        <v>30.860694311778801</v>
      </c>
      <c r="I23" s="10" t="s">
        <v>159</v>
      </c>
      <c r="J23" s="18">
        <v>15.4136273674488</v>
      </c>
      <c r="K23" s="10" t="s">
        <v>159</v>
      </c>
      <c r="L23" s="18">
        <v>81.252890557262305</v>
      </c>
      <c r="M23" s="10" t="s">
        <v>159</v>
      </c>
      <c r="N23" s="18">
        <v>3.29437542685208</v>
      </c>
      <c r="O23" s="10" t="s">
        <v>159</v>
      </c>
      <c r="P23" s="18">
        <v>0</v>
      </c>
      <c r="Q23" s="10" t="s">
        <v>244</v>
      </c>
      <c r="R23" s="18">
        <v>18.1406793263682</v>
      </c>
      <c r="S23" s="10" t="s">
        <v>159</v>
      </c>
    </row>
    <row r="24" spans="1:19" x14ac:dyDescent="0.2">
      <c r="A24" s="12" t="s">
        <v>191</v>
      </c>
      <c r="B24" s="18">
        <v>3.86873784882465</v>
      </c>
      <c r="C24" s="10" t="s">
        <v>159</v>
      </c>
      <c r="D24" s="18">
        <v>24.337966185686799</v>
      </c>
      <c r="E24" s="10" t="s">
        <v>159</v>
      </c>
      <c r="F24" s="18">
        <v>78.326628830373394</v>
      </c>
      <c r="G24" s="10" t="s">
        <v>159</v>
      </c>
      <c r="H24" s="18">
        <v>28.271332126061498</v>
      </c>
      <c r="I24" s="10" t="s">
        <v>159</v>
      </c>
      <c r="J24" s="18">
        <v>14.3603122938878</v>
      </c>
      <c r="K24" s="10" t="s">
        <v>159</v>
      </c>
      <c r="L24" s="18">
        <v>75.270612391356394</v>
      </c>
      <c r="M24" s="10" t="s">
        <v>159</v>
      </c>
      <c r="N24" s="18">
        <v>3.5980973520478599</v>
      </c>
      <c r="O24" s="10" t="s">
        <v>159</v>
      </c>
      <c r="P24" s="18">
        <v>0</v>
      </c>
      <c r="Q24" s="10" t="s">
        <v>244</v>
      </c>
      <c r="R24" s="18">
        <v>17.841703088121999</v>
      </c>
      <c r="S24" s="10" t="s">
        <v>159</v>
      </c>
    </row>
    <row r="25" spans="1:19" x14ac:dyDescent="0.2">
      <c r="A25" s="12" t="s">
        <v>193</v>
      </c>
      <c r="B25" s="18">
        <v>4.6986783560093102</v>
      </c>
      <c r="C25" s="10" t="s">
        <v>159</v>
      </c>
      <c r="D25" s="18">
        <v>25.7084574489154</v>
      </c>
      <c r="E25" s="10" t="s">
        <v>159</v>
      </c>
      <c r="F25" s="18">
        <v>62.414467975616603</v>
      </c>
      <c r="G25" s="10" t="s">
        <v>159</v>
      </c>
      <c r="H25" s="18">
        <v>28.507503733930999</v>
      </c>
      <c r="I25" s="10" t="s">
        <v>159</v>
      </c>
      <c r="J25" s="18">
        <v>16.290382834052899</v>
      </c>
      <c r="K25" s="10" t="s">
        <v>159</v>
      </c>
      <c r="L25" s="18">
        <v>82.570136688054703</v>
      </c>
      <c r="M25" s="10" t="s">
        <v>159</v>
      </c>
      <c r="N25" s="18">
        <v>4.1380300356437001</v>
      </c>
      <c r="O25" s="10" t="s">
        <v>159</v>
      </c>
      <c r="P25" s="18">
        <v>0</v>
      </c>
      <c r="Q25" s="10" t="s">
        <v>244</v>
      </c>
      <c r="R25" s="18">
        <v>18.590224574341999</v>
      </c>
      <c r="S25" s="10" t="s">
        <v>159</v>
      </c>
    </row>
    <row r="26" spans="1:19" x14ac:dyDescent="0.2">
      <c r="A26" s="12" t="s">
        <v>194</v>
      </c>
      <c r="B26" s="18">
        <v>8.4986725733226507</v>
      </c>
      <c r="C26" s="10" t="s">
        <v>159</v>
      </c>
      <c r="D26" s="18">
        <v>26.415155383218401</v>
      </c>
      <c r="E26" s="10" t="s">
        <v>159</v>
      </c>
      <c r="F26" s="18">
        <v>74.884592664781096</v>
      </c>
      <c r="G26" s="10" t="s">
        <v>159</v>
      </c>
      <c r="H26" s="18">
        <v>27.0348931041285</v>
      </c>
      <c r="I26" s="10" t="s">
        <v>159</v>
      </c>
      <c r="J26" s="18">
        <v>17.738044924618102</v>
      </c>
      <c r="K26" s="10" t="s">
        <v>159</v>
      </c>
      <c r="L26" s="18">
        <v>77.5795133242503</v>
      </c>
      <c r="M26" s="10" t="s">
        <v>159</v>
      </c>
      <c r="N26" s="18">
        <v>4.79253299129563</v>
      </c>
      <c r="O26" s="10" t="s">
        <v>159</v>
      </c>
      <c r="P26" s="18">
        <v>0</v>
      </c>
      <c r="Q26" s="10" t="s">
        <v>244</v>
      </c>
      <c r="R26" s="18">
        <v>18.856996446160601</v>
      </c>
      <c r="S26" s="10" t="s">
        <v>159</v>
      </c>
    </row>
    <row r="27" spans="1:19" x14ac:dyDescent="0.2">
      <c r="A27" s="12" t="s">
        <v>196</v>
      </c>
      <c r="B27" s="18">
        <v>40.520970816835302</v>
      </c>
      <c r="C27" s="10" t="s">
        <v>159</v>
      </c>
      <c r="D27" s="18">
        <v>25.357062154051501</v>
      </c>
      <c r="E27" s="10" t="s">
        <v>159</v>
      </c>
      <c r="F27" s="18">
        <v>56.976207916225803</v>
      </c>
      <c r="G27" s="10" t="s">
        <v>159</v>
      </c>
      <c r="H27" s="18">
        <v>25.697513310690301</v>
      </c>
      <c r="I27" s="10" t="s">
        <v>159</v>
      </c>
      <c r="J27" s="18">
        <v>16.664276882247101</v>
      </c>
      <c r="K27" s="10" t="s">
        <v>159</v>
      </c>
      <c r="L27" s="18">
        <v>73.963747088353003</v>
      </c>
      <c r="M27" s="10" t="s">
        <v>159</v>
      </c>
      <c r="N27" s="18">
        <v>4.6332302964885699</v>
      </c>
      <c r="O27" s="10" t="s">
        <v>159</v>
      </c>
      <c r="P27" s="18">
        <v>0</v>
      </c>
      <c r="Q27" s="10" t="s">
        <v>244</v>
      </c>
      <c r="R27" s="18">
        <v>18.4233695829436</v>
      </c>
      <c r="S27" s="10" t="s">
        <v>159</v>
      </c>
    </row>
    <row r="28" spans="1:19" x14ac:dyDescent="0.2">
      <c r="A28" s="12" t="s">
        <v>197</v>
      </c>
      <c r="B28" s="18">
        <v>56.976214507096401</v>
      </c>
      <c r="C28" s="10" t="s">
        <v>159</v>
      </c>
      <c r="D28" s="18">
        <v>24.241364893927301</v>
      </c>
      <c r="E28" s="10" t="s">
        <v>159</v>
      </c>
      <c r="F28" s="18">
        <v>54.509339961576501</v>
      </c>
      <c r="G28" s="10" t="s">
        <v>159</v>
      </c>
      <c r="H28" s="18">
        <v>25.981293752004198</v>
      </c>
      <c r="I28" s="10" t="s">
        <v>159</v>
      </c>
      <c r="J28" s="18">
        <v>15.9771951898444</v>
      </c>
      <c r="K28" s="10" t="s">
        <v>159</v>
      </c>
      <c r="L28" s="18">
        <v>76.940124287270194</v>
      </c>
      <c r="M28" s="10" t="s">
        <v>159</v>
      </c>
      <c r="N28" s="18">
        <v>4.3293175719238697</v>
      </c>
      <c r="O28" s="10" t="s">
        <v>159</v>
      </c>
      <c r="P28" s="18">
        <v>0</v>
      </c>
      <c r="Q28" s="10" t="s">
        <v>244</v>
      </c>
      <c r="R28" s="18">
        <v>18.315192655237901</v>
      </c>
      <c r="S28" s="10" t="s">
        <v>159</v>
      </c>
    </row>
    <row r="29" spans="1:19" x14ac:dyDescent="0.2">
      <c r="A29" s="12" t="s">
        <v>198</v>
      </c>
      <c r="B29" s="18">
        <v>90.818544664083305</v>
      </c>
      <c r="C29" s="10" t="s">
        <v>159</v>
      </c>
      <c r="D29" s="18">
        <v>19.613205958074001</v>
      </c>
      <c r="E29" s="10" t="s">
        <v>159</v>
      </c>
      <c r="F29" s="18">
        <v>53.760268503606703</v>
      </c>
      <c r="G29" s="10" t="s">
        <v>159</v>
      </c>
      <c r="H29" s="18">
        <v>20.293158635898301</v>
      </c>
      <c r="I29" s="10" t="s">
        <v>159</v>
      </c>
      <c r="J29" s="18">
        <v>14.296672640770399</v>
      </c>
      <c r="K29" s="10" t="s">
        <v>159</v>
      </c>
      <c r="L29" s="18">
        <v>58.448769391892597</v>
      </c>
      <c r="M29" s="10" t="s">
        <v>159</v>
      </c>
      <c r="N29" s="18">
        <v>3.0289871892348801</v>
      </c>
      <c r="O29" s="10" t="s">
        <v>159</v>
      </c>
      <c r="P29" s="18">
        <v>0</v>
      </c>
      <c r="Q29" s="10" t="s">
        <v>244</v>
      </c>
      <c r="R29" s="18">
        <v>15.423248848169701</v>
      </c>
      <c r="S29" s="10" t="s">
        <v>159</v>
      </c>
    </row>
    <row r="30" spans="1:19" x14ac:dyDescent="0.2">
      <c r="A30" s="12" t="s">
        <v>199</v>
      </c>
      <c r="B30" s="18">
        <v>160.589908161507</v>
      </c>
      <c r="C30" s="10" t="s">
        <v>159</v>
      </c>
      <c r="D30" s="18">
        <v>24.545268157287602</v>
      </c>
      <c r="E30" s="10" t="s">
        <v>159</v>
      </c>
      <c r="F30" s="18">
        <v>87.440963751608805</v>
      </c>
      <c r="G30" s="10" t="s">
        <v>159</v>
      </c>
      <c r="H30" s="18">
        <v>27.9514336457529</v>
      </c>
      <c r="I30" s="10" t="s">
        <v>159</v>
      </c>
      <c r="J30" s="18">
        <v>19.452337561751399</v>
      </c>
      <c r="K30" s="10" t="s">
        <v>159</v>
      </c>
      <c r="L30" s="18">
        <v>85.430775121711093</v>
      </c>
      <c r="M30" s="10" t="s">
        <v>159</v>
      </c>
      <c r="N30" s="18">
        <v>2.5974197370369798</v>
      </c>
      <c r="O30" s="10" t="s">
        <v>159</v>
      </c>
      <c r="P30" s="18">
        <v>0</v>
      </c>
      <c r="Q30" s="10" t="s">
        <v>244</v>
      </c>
      <c r="R30" s="18">
        <v>20.945685361594499</v>
      </c>
      <c r="S30" s="10" t="s">
        <v>159</v>
      </c>
    </row>
    <row r="31" spans="1:19" x14ac:dyDescent="0.2">
      <c r="A31" s="12" t="s">
        <v>200</v>
      </c>
      <c r="B31" s="18">
        <v>211.486852178497</v>
      </c>
      <c r="C31" s="10" t="s">
        <v>159</v>
      </c>
      <c r="D31" s="18">
        <v>19.449548419252899</v>
      </c>
      <c r="E31" s="10" t="s">
        <v>159</v>
      </c>
      <c r="F31" s="18">
        <v>61.456317159447401</v>
      </c>
      <c r="G31" s="10" t="s">
        <v>159</v>
      </c>
      <c r="H31" s="18">
        <v>28.340910985963099</v>
      </c>
      <c r="I31" s="10" t="s">
        <v>159</v>
      </c>
      <c r="J31" s="18">
        <v>18.5183061331376</v>
      </c>
      <c r="K31" s="10" t="s">
        <v>159</v>
      </c>
      <c r="L31" s="18">
        <v>83.203281456556397</v>
      </c>
      <c r="M31" s="10" t="s">
        <v>159</v>
      </c>
      <c r="N31" s="18">
        <v>4.2517082845342502</v>
      </c>
      <c r="O31" s="10" t="s">
        <v>159</v>
      </c>
      <c r="P31" s="18">
        <v>0</v>
      </c>
      <c r="Q31" s="10" t="s">
        <v>244</v>
      </c>
      <c r="R31" s="18">
        <v>20.4374697886145</v>
      </c>
      <c r="S31" s="10" t="s">
        <v>159</v>
      </c>
    </row>
    <row r="32" spans="1:19" x14ac:dyDescent="0.2">
      <c r="A32" s="15" t="s">
        <v>201</v>
      </c>
      <c r="B32" s="19">
        <v>162.261975361982</v>
      </c>
      <c r="C32" s="14" t="s">
        <v>159</v>
      </c>
      <c r="D32" s="19">
        <v>25.140894309905502</v>
      </c>
      <c r="E32" s="14" t="s">
        <v>159</v>
      </c>
      <c r="F32" s="19">
        <v>56.272185139020301</v>
      </c>
      <c r="G32" s="14" t="s">
        <v>159</v>
      </c>
      <c r="H32" s="19">
        <v>31.033839477888002</v>
      </c>
      <c r="I32" s="14" t="s">
        <v>159</v>
      </c>
      <c r="J32" s="19">
        <v>16.180457532204599</v>
      </c>
      <c r="K32" s="14" t="s">
        <v>159</v>
      </c>
      <c r="L32" s="19">
        <v>83.507320295173898</v>
      </c>
      <c r="M32" s="14" t="s">
        <v>159</v>
      </c>
      <c r="N32" s="19">
        <v>9.3644773340573995</v>
      </c>
      <c r="O32" s="14" t="s">
        <v>159</v>
      </c>
      <c r="P32" s="19">
        <v>0</v>
      </c>
      <c r="Q32" s="14" t="s">
        <v>244</v>
      </c>
      <c r="R32" s="19">
        <v>22.969386843111899</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6'!A2", "&lt;&lt;&lt; Previous table")</f>
        <v>&lt;&lt;&lt; Previous table</v>
      </c>
    </row>
    <row r="47" spans="1:2" x14ac:dyDescent="0.2">
      <c r="A47" s="17" t="str">
        <f>HYPERLINK("#'KENO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HYPERLINK("#'INDEX'!B58", "Link to index")</f>
        <v>Link to index</v>
      </c>
    </row>
    <row r="2" spans="1:19" ht="15.75" customHeight="1" x14ac:dyDescent="0.2">
      <c r="A2" s="25" t="s">
        <v>325</v>
      </c>
      <c r="B2" s="24"/>
      <c r="C2" s="24"/>
      <c r="D2" s="24"/>
      <c r="E2" s="24"/>
      <c r="F2" s="24"/>
      <c r="G2" s="24"/>
      <c r="H2" s="24"/>
      <c r="I2" s="24"/>
      <c r="J2" s="24"/>
      <c r="K2" s="24"/>
      <c r="L2" s="24"/>
      <c r="M2" s="24"/>
      <c r="N2" s="24"/>
      <c r="O2" s="24"/>
      <c r="P2" s="24"/>
      <c r="Q2" s="24"/>
      <c r="R2" s="24"/>
      <c r="S2" s="24"/>
    </row>
    <row r="3" spans="1:19" ht="15.75" customHeight="1" x14ac:dyDescent="0.2">
      <c r="A3" s="25" t="s">
        <v>76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40.067648572515999</v>
      </c>
      <c r="E7" s="10" t="s">
        <v>159</v>
      </c>
      <c r="F7" s="18">
        <v>0</v>
      </c>
      <c r="G7" s="10" t="s">
        <v>159</v>
      </c>
      <c r="H7" s="18">
        <v>30.321495491993399</v>
      </c>
      <c r="I7" s="10" t="s">
        <v>159</v>
      </c>
      <c r="J7" s="18">
        <v>22.816496351356001</v>
      </c>
      <c r="K7" s="10" t="s">
        <v>159</v>
      </c>
      <c r="L7" s="18">
        <v>91.271045727539004</v>
      </c>
      <c r="M7" s="10" t="s">
        <v>159</v>
      </c>
      <c r="N7" s="18">
        <v>4.0163626684910296</v>
      </c>
      <c r="O7" s="10" t="s">
        <v>159</v>
      </c>
      <c r="P7" s="18">
        <v>0</v>
      </c>
      <c r="Q7" s="10" t="s">
        <v>244</v>
      </c>
      <c r="R7" s="18">
        <v>24.261629955145001</v>
      </c>
      <c r="S7" s="10" t="s">
        <v>159</v>
      </c>
    </row>
    <row r="8" spans="1:19" x14ac:dyDescent="0.2">
      <c r="A8" s="12" t="s">
        <v>171</v>
      </c>
      <c r="B8" s="18">
        <v>0</v>
      </c>
      <c r="C8" s="10" t="s">
        <v>159</v>
      </c>
      <c r="D8" s="18">
        <v>36.481609571430198</v>
      </c>
      <c r="E8" s="10" t="s">
        <v>159</v>
      </c>
      <c r="F8" s="18">
        <v>0</v>
      </c>
      <c r="G8" s="10" t="s">
        <v>159</v>
      </c>
      <c r="H8" s="18">
        <v>40.032174780480197</v>
      </c>
      <c r="I8" s="10" t="s">
        <v>159</v>
      </c>
      <c r="J8" s="18">
        <v>21.6046504353668</v>
      </c>
      <c r="K8" s="10" t="s">
        <v>159</v>
      </c>
      <c r="L8" s="18">
        <v>91.207252654692894</v>
      </c>
      <c r="M8" s="10" t="s">
        <v>159</v>
      </c>
      <c r="N8" s="18">
        <v>3.9877185414791998</v>
      </c>
      <c r="O8" s="10" t="s">
        <v>159</v>
      </c>
      <c r="P8" s="18">
        <v>0</v>
      </c>
      <c r="Q8" s="10" t="s">
        <v>244</v>
      </c>
      <c r="R8" s="18">
        <v>24.673620182641798</v>
      </c>
      <c r="S8" s="10" t="s">
        <v>159</v>
      </c>
    </row>
    <row r="9" spans="1:19" x14ac:dyDescent="0.2">
      <c r="A9" s="12" t="s">
        <v>172</v>
      </c>
      <c r="B9" s="18">
        <v>0</v>
      </c>
      <c r="C9" s="10" t="s">
        <v>159</v>
      </c>
      <c r="D9" s="18">
        <v>35.896112509561902</v>
      </c>
      <c r="E9" s="10" t="s">
        <v>159</v>
      </c>
      <c r="F9" s="18">
        <v>0</v>
      </c>
      <c r="G9" s="10" t="s">
        <v>159</v>
      </c>
      <c r="H9" s="18">
        <v>39.728021029647699</v>
      </c>
      <c r="I9" s="10" t="s">
        <v>159</v>
      </c>
      <c r="J9" s="18">
        <v>25.938010578793001</v>
      </c>
      <c r="K9" s="10" t="s">
        <v>159</v>
      </c>
      <c r="L9" s="18">
        <v>81.803974919063506</v>
      </c>
      <c r="M9" s="10" t="s">
        <v>159</v>
      </c>
      <c r="N9" s="18">
        <v>3.6261294497621499</v>
      </c>
      <c r="O9" s="10" t="s">
        <v>159</v>
      </c>
      <c r="P9" s="18">
        <v>0</v>
      </c>
      <c r="Q9" s="10" t="s">
        <v>244</v>
      </c>
      <c r="R9" s="18">
        <v>24.433553298681598</v>
      </c>
      <c r="S9" s="10" t="s">
        <v>159</v>
      </c>
    </row>
    <row r="10" spans="1:19" x14ac:dyDescent="0.2">
      <c r="A10" s="12" t="s">
        <v>173</v>
      </c>
      <c r="B10" s="18">
        <v>0</v>
      </c>
      <c r="C10" s="10" t="s">
        <v>159</v>
      </c>
      <c r="D10" s="18">
        <v>31.0948331639913</v>
      </c>
      <c r="E10" s="10" t="s">
        <v>159</v>
      </c>
      <c r="F10" s="18">
        <v>0</v>
      </c>
      <c r="G10" s="10" t="s">
        <v>159</v>
      </c>
      <c r="H10" s="18">
        <v>36.3521809933725</v>
      </c>
      <c r="I10" s="10" t="s">
        <v>159</v>
      </c>
      <c r="J10" s="18">
        <v>19.6522825639376</v>
      </c>
      <c r="K10" s="10" t="s">
        <v>159</v>
      </c>
      <c r="L10" s="18">
        <v>92.7055527794966</v>
      </c>
      <c r="M10" s="10" t="s">
        <v>159</v>
      </c>
      <c r="N10" s="18">
        <v>3.4081624609919698</v>
      </c>
      <c r="O10" s="10" t="s">
        <v>159</v>
      </c>
      <c r="P10" s="18">
        <v>0</v>
      </c>
      <c r="Q10" s="10" t="s">
        <v>244</v>
      </c>
      <c r="R10" s="18">
        <v>21.8886591478852</v>
      </c>
      <c r="S10" s="10" t="s">
        <v>159</v>
      </c>
    </row>
    <row r="11" spans="1:19" x14ac:dyDescent="0.2">
      <c r="A11" s="12" t="s">
        <v>174</v>
      </c>
      <c r="B11" s="18">
        <v>5.0849557391526901</v>
      </c>
      <c r="C11" s="10" t="s">
        <v>159</v>
      </c>
      <c r="D11" s="18">
        <v>0</v>
      </c>
      <c r="E11" s="10" t="s">
        <v>176</v>
      </c>
      <c r="F11" s="18">
        <v>0</v>
      </c>
      <c r="G11" s="10" t="s">
        <v>159</v>
      </c>
      <c r="H11" s="18">
        <v>42.041932443504798</v>
      </c>
      <c r="I11" s="10" t="s">
        <v>159</v>
      </c>
      <c r="J11" s="18">
        <v>18.705687302579701</v>
      </c>
      <c r="K11" s="10" t="s">
        <v>159</v>
      </c>
      <c r="L11" s="18">
        <v>86.107265363711704</v>
      </c>
      <c r="M11" s="10" t="s">
        <v>159</v>
      </c>
      <c r="N11" s="18">
        <v>3.1436932897229601</v>
      </c>
      <c r="O11" s="10" t="s">
        <v>159</v>
      </c>
      <c r="P11" s="18">
        <v>0</v>
      </c>
      <c r="Q11" s="10" t="s">
        <v>244</v>
      </c>
      <c r="R11" s="18">
        <v>12.1768142147272</v>
      </c>
      <c r="S11" s="10" t="s">
        <v>178</v>
      </c>
    </row>
    <row r="12" spans="1:19" x14ac:dyDescent="0.2">
      <c r="A12" s="12" t="s">
        <v>175</v>
      </c>
      <c r="B12" s="18">
        <v>4.2840102026052298</v>
      </c>
      <c r="C12" s="10" t="s">
        <v>159</v>
      </c>
      <c r="D12" s="18">
        <v>12.2223619348139</v>
      </c>
      <c r="E12" s="10" t="s">
        <v>318</v>
      </c>
      <c r="F12" s="18">
        <v>0</v>
      </c>
      <c r="G12" s="10" t="s">
        <v>159</v>
      </c>
      <c r="H12" s="18">
        <v>40.838706588881699</v>
      </c>
      <c r="I12" s="10" t="s">
        <v>159</v>
      </c>
      <c r="J12" s="18">
        <v>15.099460814099301</v>
      </c>
      <c r="K12" s="10" t="s">
        <v>159</v>
      </c>
      <c r="L12" s="18">
        <v>75.122622005698602</v>
      </c>
      <c r="M12" s="10" t="s">
        <v>159</v>
      </c>
      <c r="N12" s="18">
        <v>2.7755044507806299</v>
      </c>
      <c r="O12" s="10" t="s">
        <v>159</v>
      </c>
      <c r="P12" s="18">
        <v>0</v>
      </c>
      <c r="Q12" s="10" t="s">
        <v>244</v>
      </c>
      <c r="R12" s="18">
        <v>15.4992697159663</v>
      </c>
      <c r="S12" s="10" t="s">
        <v>318</v>
      </c>
    </row>
    <row r="13" spans="1:19" x14ac:dyDescent="0.2">
      <c r="A13" s="12" t="s">
        <v>179</v>
      </c>
      <c r="B13" s="18">
        <v>3.8029505383618898</v>
      </c>
      <c r="C13" s="10" t="s">
        <v>159</v>
      </c>
      <c r="D13" s="18">
        <v>27.3920044218053</v>
      </c>
      <c r="E13" s="10" t="s">
        <v>318</v>
      </c>
      <c r="F13" s="18">
        <v>0</v>
      </c>
      <c r="G13" s="10" t="s">
        <v>159</v>
      </c>
      <c r="H13" s="18">
        <v>39.644366860289097</v>
      </c>
      <c r="I13" s="10" t="s">
        <v>159</v>
      </c>
      <c r="J13" s="18">
        <v>15.762101543710701</v>
      </c>
      <c r="K13" s="10" t="s">
        <v>159</v>
      </c>
      <c r="L13" s="18">
        <v>76.699583739185798</v>
      </c>
      <c r="M13" s="10" t="s">
        <v>159</v>
      </c>
      <c r="N13" s="18">
        <v>2.93617553936466</v>
      </c>
      <c r="O13" s="10" t="s">
        <v>159</v>
      </c>
      <c r="P13" s="18">
        <v>0</v>
      </c>
      <c r="Q13" s="10" t="s">
        <v>244</v>
      </c>
      <c r="R13" s="18">
        <v>20.547471879553299</v>
      </c>
      <c r="S13" s="10" t="s">
        <v>318</v>
      </c>
    </row>
    <row r="14" spans="1:19" x14ac:dyDescent="0.2">
      <c r="A14" s="12" t="s">
        <v>180</v>
      </c>
      <c r="B14" s="18">
        <v>4.5565993433093297</v>
      </c>
      <c r="C14" s="10" t="s">
        <v>159</v>
      </c>
      <c r="D14" s="18">
        <v>27.245409895020799</v>
      </c>
      <c r="E14" s="10" t="s">
        <v>318</v>
      </c>
      <c r="F14" s="18">
        <v>0</v>
      </c>
      <c r="G14" s="10" t="s">
        <v>159</v>
      </c>
      <c r="H14" s="18">
        <v>44.060564550715902</v>
      </c>
      <c r="I14" s="10" t="s">
        <v>159</v>
      </c>
      <c r="J14" s="18">
        <v>20.5467276369858</v>
      </c>
      <c r="K14" s="10" t="s">
        <v>159</v>
      </c>
      <c r="L14" s="18">
        <v>87.293736819050594</v>
      </c>
      <c r="M14" s="10" t="s">
        <v>159</v>
      </c>
      <c r="N14" s="18">
        <v>2.7730219526354798</v>
      </c>
      <c r="O14" s="10" t="s">
        <v>159</v>
      </c>
      <c r="P14" s="18">
        <v>0</v>
      </c>
      <c r="Q14" s="10" t="s">
        <v>244</v>
      </c>
      <c r="R14" s="18">
        <v>21.956863445850601</v>
      </c>
      <c r="S14" s="10" t="s">
        <v>318</v>
      </c>
    </row>
    <row r="15" spans="1:19" x14ac:dyDescent="0.2">
      <c r="A15" s="12" t="s">
        <v>181</v>
      </c>
      <c r="B15" s="18">
        <v>4.28681278599616</v>
      </c>
      <c r="C15" s="10" t="s">
        <v>159</v>
      </c>
      <c r="D15" s="18">
        <v>25.479174327388701</v>
      </c>
      <c r="E15" s="10" t="s">
        <v>318</v>
      </c>
      <c r="F15" s="18">
        <v>0</v>
      </c>
      <c r="G15" s="10" t="s">
        <v>159</v>
      </c>
      <c r="H15" s="18">
        <v>44.8501430981635</v>
      </c>
      <c r="I15" s="10" t="s">
        <v>159</v>
      </c>
      <c r="J15" s="18">
        <v>17.541467038670898</v>
      </c>
      <c r="K15" s="10" t="s">
        <v>159</v>
      </c>
      <c r="L15" s="18">
        <v>85.494964317506799</v>
      </c>
      <c r="M15" s="10" t="s">
        <v>159</v>
      </c>
      <c r="N15" s="18">
        <v>2.5563110640397899</v>
      </c>
      <c r="O15" s="10" t="s">
        <v>159</v>
      </c>
      <c r="P15" s="18">
        <v>0</v>
      </c>
      <c r="Q15" s="10" t="s">
        <v>244</v>
      </c>
      <c r="R15" s="18">
        <v>21.1923747086284</v>
      </c>
      <c r="S15" s="10" t="s">
        <v>318</v>
      </c>
    </row>
    <row r="16" spans="1:19" x14ac:dyDescent="0.2">
      <c r="A16" s="12" t="s">
        <v>182</v>
      </c>
      <c r="B16" s="18">
        <v>5.4988300342669998</v>
      </c>
      <c r="C16" s="10" t="s">
        <v>159</v>
      </c>
      <c r="D16" s="18">
        <v>23.387061282314299</v>
      </c>
      <c r="E16" s="10" t="s">
        <v>318</v>
      </c>
      <c r="F16" s="18">
        <v>0</v>
      </c>
      <c r="G16" s="10" t="s">
        <v>159</v>
      </c>
      <c r="H16" s="18">
        <v>39.174356310772303</v>
      </c>
      <c r="I16" s="10" t="s">
        <v>159</v>
      </c>
      <c r="J16" s="18">
        <v>16.302746530918601</v>
      </c>
      <c r="K16" s="10" t="s">
        <v>159</v>
      </c>
      <c r="L16" s="18">
        <v>83.976314531804107</v>
      </c>
      <c r="M16" s="10" t="s">
        <v>159</v>
      </c>
      <c r="N16" s="18">
        <v>2.7928466206826901</v>
      </c>
      <c r="O16" s="10" t="s">
        <v>159</v>
      </c>
      <c r="P16" s="18">
        <v>0</v>
      </c>
      <c r="Q16" s="10" t="s">
        <v>244</v>
      </c>
      <c r="R16" s="18">
        <v>19.342984990880002</v>
      </c>
      <c r="S16" s="10" t="s">
        <v>318</v>
      </c>
    </row>
    <row r="17" spans="1:19" x14ac:dyDescent="0.2">
      <c r="A17" s="12" t="s">
        <v>183</v>
      </c>
      <c r="B17" s="18">
        <v>4.9889211562087201</v>
      </c>
      <c r="C17" s="10" t="s">
        <v>159</v>
      </c>
      <c r="D17" s="18">
        <v>24.5645250338764</v>
      </c>
      <c r="E17" s="10" t="s">
        <v>177</v>
      </c>
      <c r="F17" s="18">
        <v>95.382828932820999</v>
      </c>
      <c r="G17" s="10" t="s">
        <v>184</v>
      </c>
      <c r="H17" s="18">
        <v>40.111715116470997</v>
      </c>
      <c r="I17" s="10" t="s">
        <v>159</v>
      </c>
      <c r="J17" s="18">
        <v>16.157542316122601</v>
      </c>
      <c r="K17" s="10" t="s">
        <v>159</v>
      </c>
      <c r="L17" s="18">
        <v>86.416980658603293</v>
      </c>
      <c r="M17" s="10" t="s">
        <v>159</v>
      </c>
      <c r="N17" s="18">
        <v>2.3828965201608701</v>
      </c>
      <c r="O17" s="10" t="s">
        <v>159</v>
      </c>
      <c r="P17" s="18">
        <v>0</v>
      </c>
      <c r="Q17" s="10" t="s">
        <v>244</v>
      </c>
      <c r="R17" s="18">
        <v>20.748299415471401</v>
      </c>
      <c r="S17" s="10" t="s">
        <v>159</v>
      </c>
    </row>
    <row r="18" spans="1:19" x14ac:dyDescent="0.2">
      <c r="A18" s="12" t="s">
        <v>185</v>
      </c>
      <c r="B18" s="18">
        <v>4.9069241042430596</v>
      </c>
      <c r="C18" s="10" t="s">
        <v>159</v>
      </c>
      <c r="D18" s="18">
        <v>27.799596504028798</v>
      </c>
      <c r="E18" s="10" t="s">
        <v>159</v>
      </c>
      <c r="F18" s="18">
        <v>72.167811436009899</v>
      </c>
      <c r="G18" s="10" t="s">
        <v>159</v>
      </c>
      <c r="H18" s="18">
        <v>42.315427760645498</v>
      </c>
      <c r="I18" s="10" t="s">
        <v>159</v>
      </c>
      <c r="J18" s="18">
        <v>18.988847349122299</v>
      </c>
      <c r="K18" s="10" t="s">
        <v>159</v>
      </c>
      <c r="L18" s="18">
        <v>95.317133634546593</v>
      </c>
      <c r="M18" s="10" t="s">
        <v>159</v>
      </c>
      <c r="N18" s="18">
        <v>2.26982042750585</v>
      </c>
      <c r="O18" s="10" t="s">
        <v>159</v>
      </c>
      <c r="P18" s="18">
        <v>0</v>
      </c>
      <c r="Q18" s="10" t="s">
        <v>244</v>
      </c>
      <c r="R18" s="18">
        <v>22.385511985495899</v>
      </c>
      <c r="S18" s="10" t="s">
        <v>159</v>
      </c>
    </row>
    <row r="19" spans="1:19" x14ac:dyDescent="0.2">
      <c r="A19" s="12" t="s">
        <v>186</v>
      </c>
      <c r="B19" s="18">
        <v>4.5203885484580102</v>
      </c>
      <c r="C19" s="10" t="s">
        <v>159</v>
      </c>
      <c r="D19" s="18">
        <v>28.542112970946199</v>
      </c>
      <c r="E19" s="10" t="s">
        <v>159</v>
      </c>
      <c r="F19" s="18">
        <v>75.147819862600301</v>
      </c>
      <c r="G19" s="10" t="s">
        <v>159</v>
      </c>
      <c r="H19" s="18">
        <v>37.326558440345998</v>
      </c>
      <c r="I19" s="10" t="s">
        <v>159</v>
      </c>
      <c r="J19" s="18">
        <v>21.157645299377499</v>
      </c>
      <c r="K19" s="10" t="s">
        <v>159</v>
      </c>
      <c r="L19" s="18">
        <v>89.135044816487095</v>
      </c>
      <c r="M19" s="10" t="s">
        <v>159</v>
      </c>
      <c r="N19" s="18">
        <v>1.92364350619956</v>
      </c>
      <c r="O19" s="10" t="s">
        <v>159</v>
      </c>
      <c r="P19" s="18">
        <v>0</v>
      </c>
      <c r="Q19" s="10" t="s">
        <v>244</v>
      </c>
      <c r="R19" s="18">
        <v>21.5719527218235</v>
      </c>
      <c r="S19" s="10" t="s">
        <v>159</v>
      </c>
    </row>
    <row r="20" spans="1:19" x14ac:dyDescent="0.2">
      <c r="A20" s="12" t="s">
        <v>187</v>
      </c>
      <c r="B20" s="18">
        <v>4.7994113546908403</v>
      </c>
      <c r="C20" s="10" t="s">
        <v>159</v>
      </c>
      <c r="D20" s="18">
        <v>29.991184738606702</v>
      </c>
      <c r="E20" s="10" t="s">
        <v>159</v>
      </c>
      <c r="F20" s="18">
        <v>73.082479260879794</v>
      </c>
      <c r="G20" s="10" t="s">
        <v>159</v>
      </c>
      <c r="H20" s="18">
        <v>40.037516391867001</v>
      </c>
      <c r="I20" s="10" t="s">
        <v>159</v>
      </c>
      <c r="J20" s="18">
        <v>18.5122936774832</v>
      </c>
      <c r="K20" s="10" t="s">
        <v>159</v>
      </c>
      <c r="L20" s="18">
        <v>94.405958879896303</v>
      </c>
      <c r="M20" s="10" t="s">
        <v>159</v>
      </c>
      <c r="N20" s="18">
        <v>1.8179518496678599</v>
      </c>
      <c r="O20" s="10" t="s">
        <v>159</v>
      </c>
      <c r="P20" s="18">
        <v>0</v>
      </c>
      <c r="Q20" s="10" t="s">
        <v>244</v>
      </c>
      <c r="R20" s="18">
        <v>22.4189870109529</v>
      </c>
      <c r="S20" s="10" t="s">
        <v>159</v>
      </c>
    </row>
    <row r="21" spans="1:19" x14ac:dyDescent="0.2">
      <c r="A21" s="12" t="s">
        <v>188</v>
      </c>
      <c r="B21" s="18">
        <v>4.73610411317906</v>
      </c>
      <c r="C21" s="10" t="s">
        <v>159</v>
      </c>
      <c r="D21" s="18">
        <v>31.4166514189629</v>
      </c>
      <c r="E21" s="10" t="s">
        <v>159</v>
      </c>
      <c r="F21" s="18">
        <v>101.523829467326</v>
      </c>
      <c r="G21" s="10" t="s">
        <v>159</v>
      </c>
      <c r="H21" s="18">
        <v>41.073741139955999</v>
      </c>
      <c r="I21" s="10" t="s">
        <v>159</v>
      </c>
      <c r="J21" s="18">
        <v>16.673960308211399</v>
      </c>
      <c r="K21" s="10" t="s">
        <v>159</v>
      </c>
      <c r="L21" s="18">
        <v>91.840780880360697</v>
      </c>
      <c r="M21" s="10" t="s">
        <v>159</v>
      </c>
      <c r="N21" s="18">
        <v>2.1238893728497699</v>
      </c>
      <c r="O21" s="10" t="s">
        <v>215</v>
      </c>
      <c r="P21" s="18">
        <v>0</v>
      </c>
      <c r="Q21" s="10" t="s">
        <v>244</v>
      </c>
      <c r="R21" s="18">
        <v>23.1875009749178</v>
      </c>
      <c r="S21" s="10" t="s">
        <v>159</v>
      </c>
    </row>
    <row r="22" spans="1:19" x14ac:dyDescent="0.2">
      <c r="A22" s="12" t="s">
        <v>189</v>
      </c>
      <c r="B22" s="18">
        <v>4.7741457155371503</v>
      </c>
      <c r="C22" s="10" t="s">
        <v>159</v>
      </c>
      <c r="D22" s="18">
        <v>30.404339895624901</v>
      </c>
      <c r="E22" s="10" t="s">
        <v>159</v>
      </c>
      <c r="F22" s="18">
        <v>108.78342260014701</v>
      </c>
      <c r="G22" s="10" t="s">
        <v>159</v>
      </c>
      <c r="H22" s="18">
        <v>39.978389569135302</v>
      </c>
      <c r="I22" s="10" t="s">
        <v>159</v>
      </c>
      <c r="J22" s="18">
        <v>17.791108264764201</v>
      </c>
      <c r="K22" s="10" t="s">
        <v>159</v>
      </c>
      <c r="L22" s="18">
        <v>94.322012514635304</v>
      </c>
      <c r="M22" s="10" t="s">
        <v>159</v>
      </c>
      <c r="N22" s="18">
        <v>4.0062191822618702</v>
      </c>
      <c r="O22" s="10" t="s">
        <v>159</v>
      </c>
      <c r="P22" s="18">
        <v>0</v>
      </c>
      <c r="Q22" s="10" t="s">
        <v>244</v>
      </c>
      <c r="R22" s="18">
        <v>23.272622443377799</v>
      </c>
      <c r="S22" s="10" t="s">
        <v>159</v>
      </c>
    </row>
    <row r="23" spans="1:19" x14ac:dyDescent="0.2">
      <c r="A23" s="12" t="s">
        <v>190</v>
      </c>
      <c r="B23" s="18">
        <v>2.7028874470957498</v>
      </c>
      <c r="C23" s="10" t="s">
        <v>159</v>
      </c>
      <c r="D23" s="18">
        <v>28.8612479450391</v>
      </c>
      <c r="E23" s="10" t="s">
        <v>159</v>
      </c>
      <c r="F23" s="18">
        <v>105.615912715305</v>
      </c>
      <c r="G23" s="10" t="s">
        <v>159</v>
      </c>
      <c r="H23" s="18">
        <v>38.6199545958832</v>
      </c>
      <c r="I23" s="10" t="s">
        <v>159</v>
      </c>
      <c r="J23" s="18">
        <v>19.289053676978799</v>
      </c>
      <c r="K23" s="10" t="s">
        <v>159</v>
      </c>
      <c r="L23" s="18">
        <v>101.682188754517</v>
      </c>
      <c r="M23" s="10" t="s">
        <v>159</v>
      </c>
      <c r="N23" s="18">
        <v>4.1226755341748902</v>
      </c>
      <c r="O23" s="10" t="s">
        <v>159</v>
      </c>
      <c r="P23" s="18">
        <v>0</v>
      </c>
      <c r="Q23" s="10" t="s">
        <v>244</v>
      </c>
      <c r="R23" s="18">
        <v>22.701764414140801</v>
      </c>
      <c r="S23" s="10" t="s">
        <v>159</v>
      </c>
    </row>
    <row r="24" spans="1:19" x14ac:dyDescent="0.2">
      <c r="A24" s="12" t="s">
        <v>191</v>
      </c>
      <c r="B24" s="18">
        <v>4.7598516229921204</v>
      </c>
      <c r="C24" s="10" t="s">
        <v>159</v>
      </c>
      <c r="D24" s="18">
        <v>29.9439022172214</v>
      </c>
      <c r="E24" s="10" t="s">
        <v>159</v>
      </c>
      <c r="F24" s="18">
        <v>96.368155695796503</v>
      </c>
      <c r="G24" s="10" t="s">
        <v>159</v>
      </c>
      <c r="H24" s="18">
        <v>34.783268177570001</v>
      </c>
      <c r="I24" s="10" t="s">
        <v>159</v>
      </c>
      <c r="J24" s="18">
        <v>17.668024676187802</v>
      </c>
      <c r="K24" s="10" t="s">
        <v>159</v>
      </c>
      <c r="L24" s="18">
        <v>92.608225357904701</v>
      </c>
      <c r="M24" s="10" t="s">
        <v>159</v>
      </c>
      <c r="N24" s="18">
        <v>4.42687258482293</v>
      </c>
      <c r="O24" s="10" t="s">
        <v>159</v>
      </c>
      <c r="P24" s="18">
        <v>0</v>
      </c>
      <c r="Q24" s="10" t="s">
        <v>244</v>
      </c>
      <c r="R24" s="18">
        <v>21.951308855610801</v>
      </c>
      <c r="S24" s="10" t="s">
        <v>159</v>
      </c>
    </row>
    <row r="25" spans="1:19" x14ac:dyDescent="0.2">
      <c r="A25" s="12" t="s">
        <v>193</v>
      </c>
      <c r="B25" s="18">
        <v>5.7008895288977204</v>
      </c>
      <c r="C25" s="10" t="s">
        <v>159</v>
      </c>
      <c r="D25" s="18">
        <v>31.191978843836399</v>
      </c>
      <c r="E25" s="10" t="s">
        <v>159</v>
      </c>
      <c r="F25" s="18">
        <v>75.727249233573602</v>
      </c>
      <c r="G25" s="10" t="s">
        <v>159</v>
      </c>
      <c r="H25" s="18">
        <v>34.588051621777801</v>
      </c>
      <c r="I25" s="10" t="s">
        <v>159</v>
      </c>
      <c r="J25" s="18">
        <v>19.7650628291278</v>
      </c>
      <c r="K25" s="10" t="s">
        <v>159</v>
      </c>
      <c r="L25" s="18">
        <v>100.182049499634</v>
      </c>
      <c r="M25" s="10" t="s">
        <v>159</v>
      </c>
      <c r="N25" s="18">
        <v>5.0206569407532999</v>
      </c>
      <c r="O25" s="10" t="s">
        <v>159</v>
      </c>
      <c r="P25" s="18">
        <v>0</v>
      </c>
      <c r="Q25" s="10" t="s">
        <v>244</v>
      </c>
      <c r="R25" s="18">
        <v>22.5554525306421</v>
      </c>
      <c r="S25" s="10" t="s">
        <v>159</v>
      </c>
    </row>
    <row r="26" spans="1:19" x14ac:dyDescent="0.2">
      <c r="A26" s="12" t="s">
        <v>194</v>
      </c>
      <c r="B26" s="18">
        <v>10.133625917736801</v>
      </c>
      <c r="C26" s="10" t="s">
        <v>159</v>
      </c>
      <c r="D26" s="18">
        <v>31.496836818102501</v>
      </c>
      <c r="E26" s="10" t="s">
        <v>159</v>
      </c>
      <c r="F26" s="18">
        <v>89.2907030503833</v>
      </c>
      <c r="G26" s="10" t="s">
        <v>159</v>
      </c>
      <c r="H26" s="18">
        <v>32.235798129605101</v>
      </c>
      <c r="I26" s="10" t="s">
        <v>159</v>
      </c>
      <c r="J26" s="18">
        <v>21.150445581622701</v>
      </c>
      <c r="K26" s="10" t="s">
        <v>159</v>
      </c>
      <c r="L26" s="18">
        <v>92.504065796792105</v>
      </c>
      <c r="M26" s="10" t="s">
        <v>159</v>
      </c>
      <c r="N26" s="18">
        <v>5.7145084850838899</v>
      </c>
      <c r="O26" s="10" t="s">
        <v>159</v>
      </c>
      <c r="P26" s="18">
        <v>0</v>
      </c>
      <c r="Q26" s="10" t="s">
        <v>244</v>
      </c>
      <c r="R26" s="18">
        <v>22.484658194423801</v>
      </c>
      <c r="S26" s="10" t="s">
        <v>159</v>
      </c>
    </row>
    <row r="27" spans="1:19" x14ac:dyDescent="0.2">
      <c r="A27" s="12" t="s">
        <v>196</v>
      </c>
      <c r="B27" s="18">
        <v>47.412783306608702</v>
      </c>
      <c r="C27" s="10" t="s">
        <v>159</v>
      </c>
      <c r="D27" s="18">
        <v>29.669794897972999</v>
      </c>
      <c r="E27" s="10" t="s">
        <v>159</v>
      </c>
      <c r="F27" s="18">
        <v>66.666729476331895</v>
      </c>
      <c r="G27" s="10" t="s">
        <v>159</v>
      </c>
      <c r="H27" s="18">
        <v>30.068150035838901</v>
      </c>
      <c r="I27" s="10" t="s">
        <v>159</v>
      </c>
      <c r="J27" s="18">
        <v>19.498539468631101</v>
      </c>
      <c r="K27" s="10" t="s">
        <v>159</v>
      </c>
      <c r="L27" s="18">
        <v>86.543511731162894</v>
      </c>
      <c r="M27" s="10" t="s">
        <v>159</v>
      </c>
      <c r="N27" s="18">
        <v>5.4212507654372102</v>
      </c>
      <c r="O27" s="10" t="s">
        <v>159</v>
      </c>
      <c r="P27" s="18">
        <v>0</v>
      </c>
      <c r="Q27" s="10" t="s">
        <v>244</v>
      </c>
      <c r="R27" s="18">
        <v>21.556818906489699</v>
      </c>
      <c r="S27" s="10" t="s">
        <v>159</v>
      </c>
    </row>
    <row r="28" spans="1:19" x14ac:dyDescent="0.2">
      <c r="A28" s="12" t="s">
        <v>197</v>
      </c>
      <c r="B28" s="18">
        <v>65.615027048487804</v>
      </c>
      <c r="C28" s="10" t="s">
        <v>159</v>
      </c>
      <c r="D28" s="18">
        <v>27.916874207379902</v>
      </c>
      <c r="E28" s="10" t="s">
        <v>159</v>
      </c>
      <c r="F28" s="18">
        <v>62.7741215683711</v>
      </c>
      <c r="G28" s="10" t="s">
        <v>159</v>
      </c>
      <c r="H28" s="18">
        <v>29.920613488285301</v>
      </c>
      <c r="I28" s="10" t="s">
        <v>159</v>
      </c>
      <c r="J28" s="18">
        <v>18.3996796489532</v>
      </c>
      <c r="K28" s="10" t="s">
        <v>159</v>
      </c>
      <c r="L28" s="18">
        <v>88.605892474560093</v>
      </c>
      <c r="M28" s="10" t="s">
        <v>159</v>
      </c>
      <c r="N28" s="18">
        <v>4.9857346972024201</v>
      </c>
      <c r="O28" s="10" t="s">
        <v>159</v>
      </c>
      <c r="P28" s="18">
        <v>0</v>
      </c>
      <c r="Q28" s="10" t="s">
        <v>244</v>
      </c>
      <c r="R28" s="18">
        <v>21.0921675275921</v>
      </c>
      <c r="S28" s="10" t="s">
        <v>159</v>
      </c>
    </row>
    <row r="29" spans="1:19" x14ac:dyDescent="0.2">
      <c r="A29" s="12" t="s">
        <v>198</v>
      </c>
      <c r="B29" s="18">
        <v>103.142236550221</v>
      </c>
      <c r="C29" s="10" t="s">
        <v>159</v>
      </c>
      <c r="D29" s="18">
        <v>22.274634942877501</v>
      </c>
      <c r="E29" s="10" t="s">
        <v>159</v>
      </c>
      <c r="F29" s="18">
        <v>61.055309259930098</v>
      </c>
      <c r="G29" s="10" t="s">
        <v>159</v>
      </c>
      <c r="H29" s="18">
        <v>23.0468543194212</v>
      </c>
      <c r="I29" s="10" t="s">
        <v>159</v>
      </c>
      <c r="J29" s="18">
        <v>16.236670570416798</v>
      </c>
      <c r="K29" s="10" t="s">
        <v>159</v>
      </c>
      <c r="L29" s="18">
        <v>66.380019862529707</v>
      </c>
      <c r="M29" s="10" t="s">
        <v>159</v>
      </c>
      <c r="N29" s="18">
        <v>3.4400079227784301</v>
      </c>
      <c r="O29" s="10" t="s">
        <v>159</v>
      </c>
      <c r="P29" s="18">
        <v>0</v>
      </c>
      <c r="Q29" s="10" t="s">
        <v>244</v>
      </c>
      <c r="R29" s="18">
        <v>17.516118398007801</v>
      </c>
      <c r="S29" s="10" t="s">
        <v>159</v>
      </c>
    </row>
    <row r="30" spans="1:19" x14ac:dyDescent="0.2">
      <c r="A30" s="12" t="s">
        <v>199</v>
      </c>
      <c r="B30" s="18">
        <v>179.587352616358</v>
      </c>
      <c r="C30" s="10" t="s">
        <v>159</v>
      </c>
      <c r="D30" s="18">
        <v>27.448921156319901</v>
      </c>
      <c r="E30" s="10" t="s">
        <v>159</v>
      </c>
      <c r="F30" s="18">
        <v>97.785043718820503</v>
      </c>
      <c r="G30" s="10" t="s">
        <v>159</v>
      </c>
      <c r="H30" s="18">
        <v>31.258028774910098</v>
      </c>
      <c r="I30" s="10" t="s">
        <v>159</v>
      </c>
      <c r="J30" s="18">
        <v>21.753507707354402</v>
      </c>
      <c r="K30" s="10" t="s">
        <v>159</v>
      </c>
      <c r="L30" s="18">
        <v>95.537054051002897</v>
      </c>
      <c r="M30" s="10" t="s">
        <v>159</v>
      </c>
      <c r="N30" s="18">
        <v>2.90468896550348</v>
      </c>
      <c r="O30" s="10" t="s">
        <v>159</v>
      </c>
      <c r="P30" s="18">
        <v>0</v>
      </c>
      <c r="Q30" s="10" t="s">
        <v>244</v>
      </c>
      <c r="R30" s="18">
        <v>23.423515374583101</v>
      </c>
      <c r="S30" s="10" t="s">
        <v>159</v>
      </c>
    </row>
    <row r="31" spans="1:19" x14ac:dyDescent="0.2">
      <c r="A31" s="12" t="s">
        <v>200</v>
      </c>
      <c r="B31" s="18">
        <v>226.29782065353899</v>
      </c>
      <c r="C31" s="10" t="s">
        <v>159</v>
      </c>
      <c r="D31" s="18">
        <v>20.8116503443797</v>
      </c>
      <c r="E31" s="10" t="s">
        <v>159</v>
      </c>
      <c r="F31" s="18">
        <v>65.760261195043896</v>
      </c>
      <c r="G31" s="10" t="s">
        <v>159</v>
      </c>
      <c r="H31" s="18">
        <v>30.325697911690199</v>
      </c>
      <c r="I31" s="10" t="s">
        <v>159</v>
      </c>
      <c r="J31" s="18">
        <v>19.815190764611401</v>
      </c>
      <c r="K31" s="10" t="s">
        <v>159</v>
      </c>
      <c r="L31" s="18">
        <v>89.030221363123005</v>
      </c>
      <c r="M31" s="10" t="s">
        <v>159</v>
      </c>
      <c r="N31" s="18">
        <v>4.5494663565781801</v>
      </c>
      <c r="O31" s="10" t="s">
        <v>159</v>
      </c>
      <c r="P31" s="18">
        <v>0</v>
      </c>
      <c r="Q31" s="10" t="s">
        <v>244</v>
      </c>
      <c r="R31" s="18">
        <v>21.868758389445802</v>
      </c>
      <c r="S31" s="10" t="s">
        <v>159</v>
      </c>
    </row>
    <row r="32" spans="1:19" x14ac:dyDescent="0.2">
      <c r="A32" s="15" t="s">
        <v>201</v>
      </c>
      <c r="B32" s="19">
        <v>162.261975361982</v>
      </c>
      <c r="C32" s="14" t="s">
        <v>159</v>
      </c>
      <c r="D32" s="19">
        <v>25.140894309905502</v>
      </c>
      <c r="E32" s="14" t="s">
        <v>159</v>
      </c>
      <c r="F32" s="19">
        <v>56.272185139020301</v>
      </c>
      <c r="G32" s="14" t="s">
        <v>159</v>
      </c>
      <c r="H32" s="19">
        <v>31.033839477888002</v>
      </c>
      <c r="I32" s="14" t="s">
        <v>159</v>
      </c>
      <c r="J32" s="19">
        <v>16.180457532204599</v>
      </c>
      <c r="K32" s="14" t="s">
        <v>159</v>
      </c>
      <c r="L32" s="19">
        <v>83.507320295173898</v>
      </c>
      <c r="M32" s="14" t="s">
        <v>159</v>
      </c>
      <c r="N32" s="19">
        <v>9.3644773340573995</v>
      </c>
      <c r="O32" s="14" t="s">
        <v>159</v>
      </c>
      <c r="P32" s="19">
        <v>0</v>
      </c>
      <c r="Q32" s="14" t="s">
        <v>244</v>
      </c>
      <c r="R32" s="19">
        <v>22.969386843111899</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7'!A2", "&lt;&lt;&lt; Previous table")</f>
        <v>&lt;&lt;&lt; Previous table</v>
      </c>
    </row>
    <row r="47" spans="1:2" x14ac:dyDescent="0.2">
      <c r="A47" s="17" t="str">
        <f>HYPERLINK("#'KENO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HYPERLINK("#'INDEX'!B59", "Link to index")</f>
        <v>Link to index</v>
      </c>
    </row>
    <row r="2" spans="1:19" ht="15.75" customHeight="1" x14ac:dyDescent="0.2">
      <c r="A2" s="25" t="s">
        <v>326</v>
      </c>
      <c r="B2" s="24"/>
      <c r="C2" s="24"/>
      <c r="D2" s="24"/>
      <c r="E2" s="24"/>
      <c r="F2" s="24"/>
      <c r="G2" s="24"/>
      <c r="H2" s="24"/>
      <c r="I2" s="24"/>
      <c r="J2" s="24"/>
      <c r="K2" s="24"/>
      <c r="L2" s="24"/>
      <c r="M2" s="24"/>
      <c r="N2" s="24"/>
      <c r="O2" s="24"/>
      <c r="P2" s="24"/>
      <c r="Q2" s="24"/>
      <c r="R2" s="24"/>
      <c r="S2" s="24"/>
    </row>
    <row r="3" spans="1:19" ht="15.75" customHeight="1" x14ac:dyDescent="0.2">
      <c r="A3" s="25" t="s">
        <v>77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v>
      </c>
      <c r="C7" s="10" t="s">
        <v>159</v>
      </c>
      <c r="D7" s="9">
        <v>6.9003647643392604E-2</v>
      </c>
      <c r="E7" s="10" t="s">
        <v>159</v>
      </c>
      <c r="F7" s="9">
        <v>0</v>
      </c>
      <c r="G7" s="10" t="s">
        <v>159</v>
      </c>
      <c r="H7" s="9">
        <v>6.0045122140967799E-2</v>
      </c>
      <c r="I7" s="10" t="s">
        <v>159</v>
      </c>
      <c r="J7" s="9">
        <v>4.5529276533491203E-2</v>
      </c>
      <c r="K7" s="10" t="s">
        <v>159</v>
      </c>
      <c r="L7" s="9">
        <v>0.20537878787878799</v>
      </c>
      <c r="M7" s="10" t="s">
        <v>159</v>
      </c>
      <c r="N7" s="9">
        <v>7.7276346936326597E-3</v>
      </c>
      <c r="O7" s="10" t="s">
        <v>159</v>
      </c>
      <c r="P7" s="9">
        <v>0</v>
      </c>
      <c r="Q7" s="10" t="s">
        <v>244</v>
      </c>
      <c r="R7" s="9">
        <v>4.5131732689066499E-2</v>
      </c>
      <c r="S7" s="10" t="s">
        <v>159</v>
      </c>
    </row>
    <row r="8" spans="1:19" x14ac:dyDescent="0.2">
      <c r="A8" s="12" t="s">
        <v>171</v>
      </c>
      <c r="B8" s="9">
        <v>0</v>
      </c>
      <c r="C8" s="10" t="s">
        <v>159</v>
      </c>
      <c r="D8" s="9">
        <v>6.1953478726713397E-2</v>
      </c>
      <c r="E8" s="10" t="s">
        <v>159</v>
      </c>
      <c r="F8" s="9">
        <v>0</v>
      </c>
      <c r="G8" s="10" t="s">
        <v>159</v>
      </c>
      <c r="H8" s="9">
        <v>7.8701868204481301E-2</v>
      </c>
      <c r="I8" s="10" t="s">
        <v>159</v>
      </c>
      <c r="J8" s="9">
        <v>4.3469570611344703E-2</v>
      </c>
      <c r="K8" s="10" t="s">
        <v>159</v>
      </c>
      <c r="L8" s="9">
        <v>0.20483590253605199</v>
      </c>
      <c r="M8" s="10" t="s">
        <v>159</v>
      </c>
      <c r="N8" s="9">
        <v>7.4384521570167597E-3</v>
      </c>
      <c r="O8" s="10" t="s">
        <v>159</v>
      </c>
      <c r="P8" s="9">
        <v>0</v>
      </c>
      <c r="Q8" s="10" t="s">
        <v>244</v>
      </c>
      <c r="R8" s="9">
        <v>4.5206538658500099E-2</v>
      </c>
      <c r="S8" s="10" t="s">
        <v>159</v>
      </c>
    </row>
    <row r="9" spans="1:19" x14ac:dyDescent="0.2">
      <c r="A9" s="12" t="s">
        <v>172</v>
      </c>
      <c r="B9" s="9">
        <v>0</v>
      </c>
      <c r="C9" s="10" t="s">
        <v>159</v>
      </c>
      <c r="D9" s="9">
        <v>5.9425949872960397E-2</v>
      </c>
      <c r="E9" s="10" t="s">
        <v>159</v>
      </c>
      <c r="F9" s="9">
        <v>0</v>
      </c>
      <c r="G9" s="10" t="s">
        <v>159</v>
      </c>
      <c r="H9" s="9">
        <v>7.6251619079799507E-2</v>
      </c>
      <c r="I9" s="10" t="s">
        <v>159</v>
      </c>
      <c r="J9" s="9">
        <v>5.1247455846628598E-2</v>
      </c>
      <c r="K9" s="10" t="s">
        <v>159</v>
      </c>
      <c r="L9" s="9">
        <v>0.18088200238379001</v>
      </c>
      <c r="M9" s="10" t="s">
        <v>159</v>
      </c>
      <c r="N9" s="9">
        <v>6.6851955885396603E-3</v>
      </c>
      <c r="O9" s="10" t="s">
        <v>159</v>
      </c>
      <c r="P9" s="9">
        <v>0</v>
      </c>
      <c r="Q9" s="10" t="s">
        <v>244</v>
      </c>
      <c r="R9" s="9">
        <v>4.3832508991191899E-2</v>
      </c>
      <c r="S9" s="10" t="s">
        <v>159</v>
      </c>
    </row>
    <row r="10" spans="1:19" x14ac:dyDescent="0.2">
      <c r="A10" s="12" t="s">
        <v>173</v>
      </c>
      <c r="B10" s="9">
        <v>0</v>
      </c>
      <c r="C10" s="10" t="s">
        <v>159</v>
      </c>
      <c r="D10" s="9">
        <v>5.0768075699252797E-2</v>
      </c>
      <c r="E10" s="10" t="s">
        <v>159</v>
      </c>
      <c r="F10" s="9">
        <v>0</v>
      </c>
      <c r="G10" s="10" t="s">
        <v>159</v>
      </c>
      <c r="H10" s="9">
        <v>6.9285095264580696E-2</v>
      </c>
      <c r="I10" s="10" t="s">
        <v>159</v>
      </c>
      <c r="J10" s="9">
        <v>3.7902475618904703E-2</v>
      </c>
      <c r="K10" s="10" t="s">
        <v>159</v>
      </c>
      <c r="L10" s="9">
        <v>0.20010927767457101</v>
      </c>
      <c r="M10" s="10" t="s">
        <v>159</v>
      </c>
      <c r="N10" s="9">
        <v>6.1238890625697796E-3</v>
      </c>
      <c r="O10" s="10" t="s">
        <v>159</v>
      </c>
      <c r="P10" s="9">
        <v>0</v>
      </c>
      <c r="Q10" s="10" t="s">
        <v>244</v>
      </c>
      <c r="R10" s="9">
        <v>3.8563974428138699E-2</v>
      </c>
      <c r="S10" s="10" t="s">
        <v>159</v>
      </c>
    </row>
    <row r="11" spans="1:19" x14ac:dyDescent="0.2">
      <c r="A11" s="12" t="s">
        <v>174</v>
      </c>
      <c r="B11" s="9">
        <v>6.3304625765781804E-3</v>
      </c>
      <c r="C11" s="10" t="s">
        <v>159</v>
      </c>
      <c r="D11" s="9">
        <v>0</v>
      </c>
      <c r="E11" s="10" t="s">
        <v>176</v>
      </c>
      <c r="F11" s="9">
        <v>0</v>
      </c>
      <c r="G11" s="10" t="s">
        <v>159</v>
      </c>
      <c r="H11" s="9">
        <v>7.6895673099608403E-2</v>
      </c>
      <c r="I11" s="10" t="s">
        <v>159</v>
      </c>
      <c r="J11" s="9">
        <v>3.4170688898639799E-2</v>
      </c>
      <c r="K11" s="10" t="s">
        <v>159</v>
      </c>
      <c r="L11" s="9">
        <v>0.17359012345679001</v>
      </c>
      <c r="M11" s="10" t="s">
        <v>159</v>
      </c>
      <c r="N11" s="9">
        <v>5.4375236933625597E-3</v>
      </c>
      <c r="O11" s="10" t="s">
        <v>159</v>
      </c>
      <c r="P11" s="9">
        <v>0</v>
      </c>
      <c r="Q11" s="10" t="s">
        <v>244</v>
      </c>
      <c r="R11" s="9">
        <v>2.09581646147903E-2</v>
      </c>
      <c r="S11" s="10" t="s">
        <v>178</v>
      </c>
    </row>
    <row r="12" spans="1:19" x14ac:dyDescent="0.2">
      <c r="A12" s="12" t="s">
        <v>175</v>
      </c>
      <c r="B12" s="9">
        <v>5.1644736842105304E-3</v>
      </c>
      <c r="C12" s="10" t="s">
        <v>159</v>
      </c>
      <c r="D12" s="9">
        <v>2.0660451456476499E-2</v>
      </c>
      <c r="E12" s="10" t="s">
        <v>318</v>
      </c>
      <c r="F12" s="9">
        <v>0</v>
      </c>
      <c r="G12" s="10" t="s">
        <v>159</v>
      </c>
      <c r="H12" s="9">
        <v>7.6345347671557498E-2</v>
      </c>
      <c r="I12" s="10" t="s">
        <v>159</v>
      </c>
      <c r="J12" s="9">
        <v>2.8146034139249401E-2</v>
      </c>
      <c r="K12" s="10" t="s">
        <v>159</v>
      </c>
      <c r="L12" s="9">
        <v>0.15344678396308001</v>
      </c>
      <c r="M12" s="10" t="s">
        <v>159</v>
      </c>
      <c r="N12" s="9">
        <v>4.8400562963669801E-3</v>
      </c>
      <c r="O12" s="10" t="s">
        <v>159</v>
      </c>
      <c r="P12" s="9">
        <v>0</v>
      </c>
      <c r="Q12" s="10" t="s">
        <v>244</v>
      </c>
      <c r="R12" s="9">
        <v>2.69972201062493E-2</v>
      </c>
      <c r="S12" s="10" t="s">
        <v>318</v>
      </c>
    </row>
    <row r="13" spans="1:19" x14ac:dyDescent="0.2">
      <c r="A13" s="12" t="s">
        <v>179</v>
      </c>
      <c r="B13" s="9">
        <v>4.4550639741020503E-3</v>
      </c>
      <c r="C13" s="10" t="s">
        <v>159</v>
      </c>
      <c r="D13" s="9">
        <v>4.4310527620564699E-2</v>
      </c>
      <c r="E13" s="10" t="s">
        <v>318</v>
      </c>
      <c r="F13" s="9">
        <v>0</v>
      </c>
      <c r="G13" s="10" t="s">
        <v>159</v>
      </c>
      <c r="H13" s="9">
        <v>7.0439067547270806E-2</v>
      </c>
      <c r="I13" s="10" t="s">
        <v>159</v>
      </c>
      <c r="J13" s="9">
        <v>2.8849942433158499E-2</v>
      </c>
      <c r="K13" s="10" t="s">
        <v>159</v>
      </c>
      <c r="L13" s="9">
        <v>0.14889182058047501</v>
      </c>
      <c r="M13" s="10" t="s">
        <v>159</v>
      </c>
      <c r="N13" s="9">
        <v>5.0192094126121798E-3</v>
      </c>
      <c r="O13" s="10" t="s">
        <v>159</v>
      </c>
      <c r="P13" s="9">
        <v>0</v>
      </c>
      <c r="Q13" s="10" t="s">
        <v>244</v>
      </c>
      <c r="R13" s="9">
        <v>3.4504345399604203E-2</v>
      </c>
      <c r="S13" s="10" t="s">
        <v>318</v>
      </c>
    </row>
    <row r="14" spans="1:19" x14ac:dyDescent="0.2">
      <c r="A14" s="12" t="s">
        <v>180</v>
      </c>
      <c r="B14" s="9">
        <v>5.1765215507905598E-3</v>
      </c>
      <c r="C14" s="10" t="s">
        <v>159</v>
      </c>
      <c r="D14" s="9">
        <v>4.2777044527582901E-2</v>
      </c>
      <c r="E14" s="10" t="s">
        <v>318</v>
      </c>
      <c r="F14" s="9">
        <v>0</v>
      </c>
      <c r="G14" s="10" t="s">
        <v>159</v>
      </c>
      <c r="H14" s="9">
        <v>7.3877471780791501E-2</v>
      </c>
      <c r="I14" s="10" t="s">
        <v>159</v>
      </c>
      <c r="J14" s="9">
        <v>3.6934789482645398E-2</v>
      </c>
      <c r="K14" s="10" t="s">
        <v>159</v>
      </c>
      <c r="L14" s="9">
        <v>0.16399342645850501</v>
      </c>
      <c r="M14" s="10" t="s">
        <v>159</v>
      </c>
      <c r="N14" s="9">
        <v>4.5867005956209302E-3</v>
      </c>
      <c r="O14" s="10" t="s">
        <v>159</v>
      </c>
      <c r="P14" s="9">
        <v>0</v>
      </c>
      <c r="Q14" s="10" t="s">
        <v>244</v>
      </c>
      <c r="R14" s="9">
        <v>3.5592537662413E-2</v>
      </c>
      <c r="S14" s="10" t="s">
        <v>318</v>
      </c>
    </row>
    <row r="15" spans="1:19" x14ac:dyDescent="0.2">
      <c r="A15" s="12" t="s">
        <v>181</v>
      </c>
      <c r="B15" s="9">
        <v>4.7116924719701001E-3</v>
      </c>
      <c r="C15" s="10" t="s">
        <v>159</v>
      </c>
      <c r="D15" s="9">
        <v>4.0408330323823301E-2</v>
      </c>
      <c r="E15" s="10" t="s">
        <v>318</v>
      </c>
      <c r="F15" s="9">
        <v>0</v>
      </c>
      <c r="G15" s="10" t="s">
        <v>159</v>
      </c>
      <c r="H15" s="9">
        <v>7.2502592027513399E-2</v>
      </c>
      <c r="I15" s="10" t="s">
        <v>159</v>
      </c>
      <c r="J15" s="9">
        <v>3.1366178552365898E-2</v>
      </c>
      <c r="K15" s="10" t="s">
        <v>159</v>
      </c>
      <c r="L15" s="9">
        <v>0.155287654509385</v>
      </c>
      <c r="M15" s="10" t="s">
        <v>159</v>
      </c>
      <c r="N15" s="9">
        <v>4.2399850243354503E-3</v>
      </c>
      <c r="O15" s="10" t="s">
        <v>159</v>
      </c>
      <c r="P15" s="9">
        <v>0</v>
      </c>
      <c r="Q15" s="10" t="s">
        <v>244</v>
      </c>
      <c r="R15" s="9">
        <v>3.4068963288521201E-2</v>
      </c>
      <c r="S15" s="10" t="s">
        <v>318</v>
      </c>
    </row>
    <row r="16" spans="1:19" x14ac:dyDescent="0.2">
      <c r="A16" s="12" t="s">
        <v>182</v>
      </c>
      <c r="B16" s="9">
        <v>5.8229243203526803E-3</v>
      </c>
      <c r="C16" s="10" t="s">
        <v>159</v>
      </c>
      <c r="D16" s="9">
        <v>3.5691139668132102E-2</v>
      </c>
      <c r="E16" s="10" t="s">
        <v>318</v>
      </c>
      <c r="F16" s="9">
        <v>0</v>
      </c>
      <c r="G16" s="10" t="s">
        <v>159</v>
      </c>
      <c r="H16" s="9">
        <v>6.0312573639521701E-2</v>
      </c>
      <c r="I16" s="10" t="s">
        <v>159</v>
      </c>
      <c r="J16" s="9">
        <v>2.8110104350066601E-2</v>
      </c>
      <c r="K16" s="10" t="s">
        <v>159</v>
      </c>
      <c r="L16" s="9">
        <v>0.14837558014994601</v>
      </c>
      <c r="M16" s="10" t="s">
        <v>159</v>
      </c>
      <c r="N16" s="9">
        <v>4.4497906412987601E-3</v>
      </c>
      <c r="O16" s="10" t="s">
        <v>159</v>
      </c>
      <c r="P16" s="9">
        <v>0</v>
      </c>
      <c r="Q16" s="10" t="s">
        <v>244</v>
      </c>
      <c r="R16" s="9">
        <v>2.9786885318520299E-2</v>
      </c>
      <c r="S16" s="10" t="s">
        <v>318</v>
      </c>
    </row>
    <row r="17" spans="1:19" x14ac:dyDescent="0.2">
      <c r="A17" s="12" t="s">
        <v>183</v>
      </c>
      <c r="B17" s="9">
        <v>4.8967963878735797E-3</v>
      </c>
      <c r="C17" s="10" t="s">
        <v>159</v>
      </c>
      <c r="D17" s="9">
        <v>3.6663579149333797E-2</v>
      </c>
      <c r="E17" s="10" t="s">
        <v>177</v>
      </c>
      <c r="F17" s="9">
        <v>0.119655173229278</v>
      </c>
      <c r="G17" s="10" t="s">
        <v>184</v>
      </c>
      <c r="H17" s="9">
        <v>6.0509736533415598E-2</v>
      </c>
      <c r="I17" s="10" t="s">
        <v>159</v>
      </c>
      <c r="J17" s="9">
        <v>2.6954969252132501E-2</v>
      </c>
      <c r="K17" s="10" t="s">
        <v>159</v>
      </c>
      <c r="L17" s="9">
        <v>0.14868027391795799</v>
      </c>
      <c r="M17" s="10" t="s">
        <v>159</v>
      </c>
      <c r="N17" s="9">
        <v>3.6694574268966501E-3</v>
      </c>
      <c r="O17" s="10" t="s">
        <v>159</v>
      </c>
      <c r="P17" s="9">
        <v>0</v>
      </c>
      <c r="Q17" s="10" t="s">
        <v>244</v>
      </c>
      <c r="R17" s="9">
        <v>3.0838876871882401E-2</v>
      </c>
      <c r="S17" s="10" t="s">
        <v>159</v>
      </c>
    </row>
    <row r="18" spans="1:19" x14ac:dyDescent="0.2">
      <c r="A18" s="12" t="s">
        <v>185</v>
      </c>
      <c r="B18" s="9">
        <v>4.5993269277666698E-3</v>
      </c>
      <c r="C18" s="10" t="s">
        <v>159</v>
      </c>
      <c r="D18" s="9">
        <v>4.0015791311741801E-2</v>
      </c>
      <c r="E18" s="10" t="s">
        <v>159</v>
      </c>
      <c r="F18" s="9">
        <v>8.3897941538461501E-2</v>
      </c>
      <c r="G18" s="10" t="s">
        <v>159</v>
      </c>
      <c r="H18" s="9">
        <v>6.0654356084429803E-2</v>
      </c>
      <c r="I18" s="10" t="s">
        <v>159</v>
      </c>
      <c r="J18" s="9">
        <v>2.9546942169228901E-2</v>
      </c>
      <c r="K18" s="10" t="s">
        <v>159</v>
      </c>
      <c r="L18" s="9">
        <v>0.153013763644993</v>
      </c>
      <c r="M18" s="10" t="s">
        <v>159</v>
      </c>
      <c r="N18" s="9">
        <v>3.3952208156364698E-3</v>
      </c>
      <c r="O18" s="10" t="s">
        <v>159</v>
      </c>
      <c r="P18" s="9">
        <v>0</v>
      </c>
      <c r="Q18" s="10" t="s">
        <v>244</v>
      </c>
      <c r="R18" s="9">
        <v>3.1916012039468797E-2</v>
      </c>
      <c r="S18" s="10" t="s">
        <v>159</v>
      </c>
    </row>
    <row r="19" spans="1:19" x14ac:dyDescent="0.2">
      <c r="A19" s="12" t="s">
        <v>186</v>
      </c>
      <c r="B19" s="9">
        <v>4.0848424931469902E-3</v>
      </c>
      <c r="C19" s="10" t="s">
        <v>159</v>
      </c>
      <c r="D19" s="9">
        <v>4.0767913826864698E-2</v>
      </c>
      <c r="E19" s="10" t="s">
        <v>159</v>
      </c>
      <c r="F19" s="9">
        <v>8.5549360809005895E-2</v>
      </c>
      <c r="G19" s="10" t="s">
        <v>159</v>
      </c>
      <c r="H19" s="9">
        <v>5.4146092596979001E-2</v>
      </c>
      <c r="I19" s="10" t="s">
        <v>159</v>
      </c>
      <c r="J19" s="9">
        <v>3.3291411835644803E-2</v>
      </c>
      <c r="K19" s="10" t="s">
        <v>159</v>
      </c>
      <c r="L19" s="9">
        <v>0.14559841740850599</v>
      </c>
      <c r="M19" s="10" t="s">
        <v>159</v>
      </c>
      <c r="N19" s="9">
        <v>2.9197398348379902E-3</v>
      </c>
      <c r="O19" s="10" t="s">
        <v>159</v>
      </c>
      <c r="P19" s="9">
        <v>0</v>
      </c>
      <c r="Q19" s="10" t="s">
        <v>244</v>
      </c>
      <c r="R19" s="9">
        <v>3.0918365011311701E-2</v>
      </c>
      <c r="S19" s="10" t="s">
        <v>159</v>
      </c>
    </row>
    <row r="20" spans="1:19" x14ac:dyDescent="0.2">
      <c r="A20" s="12" t="s">
        <v>187</v>
      </c>
      <c r="B20" s="9">
        <v>4.2537157211639098E-3</v>
      </c>
      <c r="C20" s="10" t="s">
        <v>159</v>
      </c>
      <c r="D20" s="9">
        <v>4.1491668568819903E-2</v>
      </c>
      <c r="E20" s="10" t="s">
        <v>159</v>
      </c>
      <c r="F20" s="9">
        <v>8.09225983693726E-2</v>
      </c>
      <c r="G20" s="10" t="s">
        <v>159</v>
      </c>
      <c r="H20" s="9">
        <v>5.7270601653835199E-2</v>
      </c>
      <c r="I20" s="10" t="s">
        <v>159</v>
      </c>
      <c r="J20" s="9">
        <v>2.8198441774521299E-2</v>
      </c>
      <c r="K20" s="10" t="s">
        <v>159</v>
      </c>
      <c r="L20" s="9">
        <v>0.14950977736850701</v>
      </c>
      <c r="M20" s="10" t="s">
        <v>159</v>
      </c>
      <c r="N20" s="9">
        <v>2.68312925106987E-3</v>
      </c>
      <c r="O20" s="10" t="s">
        <v>159</v>
      </c>
      <c r="P20" s="9">
        <v>0</v>
      </c>
      <c r="Q20" s="10" t="s">
        <v>244</v>
      </c>
      <c r="R20" s="9">
        <v>3.1271874838948797E-2</v>
      </c>
      <c r="S20" s="10" t="s">
        <v>159</v>
      </c>
    </row>
    <row r="21" spans="1:19" x14ac:dyDescent="0.2">
      <c r="A21" s="12" t="s">
        <v>188</v>
      </c>
      <c r="B21" s="9">
        <v>4.0338722093918398E-3</v>
      </c>
      <c r="C21" s="10" t="s">
        <v>159</v>
      </c>
      <c r="D21" s="9">
        <v>4.3138320100292497E-2</v>
      </c>
      <c r="E21" s="10" t="s">
        <v>159</v>
      </c>
      <c r="F21" s="9">
        <v>0.109757837523857</v>
      </c>
      <c r="G21" s="10" t="s">
        <v>159</v>
      </c>
      <c r="H21" s="9">
        <v>5.7718643012760702E-2</v>
      </c>
      <c r="I21" s="10" t="s">
        <v>159</v>
      </c>
      <c r="J21" s="9">
        <v>2.5685360205295101E-2</v>
      </c>
      <c r="K21" s="10" t="s">
        <v>159</v>
      </c>
      <c r="L21" s="9">
        <v>0.141554054054054</v>
      </c>
      <c r="M21" s="10" t="s">
        <v>159</v>
      </c>
      <c r="N21" s="9">
        <v>3.1518035220778301E-3</v>
      </c>
      <c r="O21" s="10" t="s">
        <v>215</v>
      </c>
      <c r="P21" s="9">
        <v>0</v>
      </c>
      <c r="Q21" s="10" t="s">
        <v>244</v>
      </c>
      <c r="R21" s="9">
        <v>3.1917757031682703E-2</v>
      </c>
      <c r="S21" s="10" t="s">
        <v>159</v>
      </c>
    </row>
    <row r="22" spans="1:19" x14ac:dyDescent="0.2">
      <c r="A22" s="12" t="s">
        <v>189</v>
      </c>
      <c r="B22" s="9">
        <v>4.0116490717146003E-3</v>
      </c>
      <c r="C22" s="10" t="s">
        <v>159</v>
      </c>
      <c r="D22" s="9">
        <v>4.2358848906385603E-2</v>
      </c>
      <c r="E22" s="10" t="s">
        <v>159</v>
      </c>
      <c r="F22" s="9">
        <v>0.11268522126567</v>
      </c>
      <c r="G22" s="10" t="s">
        <v>159</v>
      </c>
      <c r="H22" s="9">
        <v>5.7371887381595897E-2</v>
      </c>
      <c r="I22" s="10" t="s">
        <v>159</v>
      </c>
      <c r="J22" s="9">
        <v>2.78032897667061E-2</v>
      </c>
      <c r="K22" s="10" t="s">
        <v>159</v>
      </c>
      <c r="L22" s="9">
        <v>0.151017449386424</v>
      </c>
      <c r="M22" s="10" t="s">
        <v>159</v>
      </c>
      <c r="N22" s="9">
        <v>6.09567765824895E-3</v>
      </c>
      <c r="O22" s="10" t="s">
        <v>159</v>
      </c>
      <c r="P22" s="9">
        <v>0</v>
      </c>
      <c r="Q22" s="10" t="s">
        <v>244</v>
      </c>
      <c r="R22" s="9">
        <v>3.2448684323504201E-2</v>
      </c>
      <c r="S22" s="10" t="s">
        <v>159</v>
      </c>
    </row>
    <row r="23" spans="1:19" x14ac:dyDescent="0.2">
      <c r="A23" s="12" t="s">
        <v>190</v>
      </c>
      <c r="B23" s="9">
        <v>2.3281636161753601E-3</v>
      </c>
      <c r="C23" s="10" t="s">
        <v>159</v>
      </c>
      <c r="D23" s="9">
        <v>3.9777656376407899E-2</v>
      </c>
      <c r="E23" s="10" t="s">
        <v>159</v>
      </c>
      <c r="F23" s="9">
        <v>0.103590219247319</v>
      </c>
      <c r="G23" s="10" t="s">
        <v>159</v>
      </c>
      <c r="H23" s="9">
        <v>5.5448176737828203E-2</v>
      </c>
      <c r="I23" s="10" t="s">
        <v>159</v>
      </c>
      <c r="J23" s="9">
        <v>3.01832821745452E-2</v>
      </c>
      <c r="K23" s="10" t="s">
        <v>159</v>
      </c>
      <c r="L23" s="9">
        <v>0.15748514255184801</v>
      </c>
      <c r="M23" s="10" t="s">
        <v>159</v>
      </c>
      <c r="N23" s="9">
        <v>6.2203071014089997E-3</v>
      </c>
      <c r="O23" s="10" t="s">
        <v>159</v>
      </c>
      <c r="P23" s="9">
        <v>0</v>
      </c>
      <c r="Q23" s="10" t="s">
        <v>244</v>
      </c>
      <c r="R23" s="9">
        <v>3.1350008769878798E-2</v>
      </c>
      <c r="S23" s="10" t="s">
        <v>159</v>
      </c>
    </row>
    <row r="24" spans="1:19" x14ac:dyDescent="0.2">
      <c r="A24" s="12" t="s">
        <v>191</v>
      </c>
      <c r="B24" s="9">
        <v>3.9802000202040604E-3</v>
      </c>
      <c r="C24" s="10" t="s">
        <v>159</v>
      </c>
      <c r="D24" s="9">
        <v>4.0323386948724102E-2</v>
      </c>
      <c r="E24" s="10" t="s">
        <v>159</v>
      </c>
      <c r="F24" s="9">
        <v>9.2332323888744502E-2</v>
      </c>
      <c r="G24" s="10" t="s">
        <v>159</v>
      </c>
      <c r="H24" s="9">
        <v>4.98299501511014E-2</v>
      </c>
      <c r="I24" s="10" t="s">
        <v>159</v>
      </c>
      <c r="J24" s="9">
        <v>2.7131200641143799E-2</v>
      </c>
      <c r="K24" s="10" t="s">
        <v>159</v>
      </c>
      <c r="L24" s="9">
        <v>0.14266081042788301</v>
      </c>
      <c r="M24" s="10" t="s">
        <v>159</v>
      </c>
      <c r="N24" s="9">
        <v>6.6072339791415002E-3</v>
      </c>
      <c r="O24" s="10" t="s">
        <v>159</v>
      </c>
      <c r="P24" s="9">
        <v>0</v>
      </c>
      <c r="Q24" s="10" t="s">
        <v>244</v>
      </c>
      <c r="R24" s="9">
        <v>2.99588255609817E-2</v>
      </c>
      <c r="S24" s="10" t="s">
        <v>159</v>
      </c>
    </row>
    <row r="25" spans="1:19" x14ac:dyDescent="0.2">
      <c r="A25" s="12" t="s">
        <v>193</v>
      </c>
      <c r="B25" s="9">
        <v>4.67041749248769E-3</v>
      </c>
      <c r="C25" s="10" t="s">
        <v>159</v>
      </c>
      <c r="D25" s="9">
        <v>4.1659300760161597E-2</v>
      </c>
      <c r="E25" s="10" t="s">
        <v>159</v>
      </c>
      <c r="F25" s="9">
        <v>7.12917083541771E-2</v>
      </c>
      <c r="G25" s="10" t="s">
        <v>159</v>
      </c>
      <c r="H25" s="9">
        <v>5.0078530407260097E-2</v>
      </c>
      <c r="I25" s="10" t="s">
        <v>159</v>
      </c>
      <c r="J25" s="9">
        <v>3.0828328963320099E-2</v>
      </c>
      <c r="K25" s="10" t="s">
        <v>159</v>
      </c>
      <c r="L25" s="9">
        <v>0.153473596979881</v>
      </c>
      <c r="M25" s="10" t="s">
        <v>159</v>
      </c>
      <c r="N25" s="9">
        <v>7.5742684279930996E-3</v>
      </c>
      <c r="O25" s="10" t="s">
        <v>159</v>
      </c>
      <c r="P25" s="9">
        <v>0</v>
      </c>
      <c r="Q25" s="10" t="s">
        <v>244</v>
      </c>
      <c r="R25" s="9">
        <v>3.0962237911452899E-2</v>
      </c>
      <c r="S25" s="10" t="s">
        <v>159</v>
      </c>
    </row>
    <row r="26" spans="1:19" x14ac:dyDescent="0.2">
      <c r="A26" s="12" t="s">
        <v>194</v>
      </c>
      <c r="B26" s="9">
        <v>8.3166794773251295E-3</v>
      </c>
      <c r="C26" s="10" t="s">
        <v>159</v>
      </c>
      <c r="D26" s="9">
        <v>4.1818210325787301E-2</v>
      </c>
      <c r="E26" s="10" t="s">
        <v>159</v>
      </c>
      <c r="F26" s="9">
        <v>8.2988204416555994E-2</v>
      </c>
      <c r="G26" s="10" t="s">
        <v>159</v>
      </c>
      <c r="H26" s="9">
        <v>4.6954212483578499E-2</v>
      </c>
      <c r="I26" s="10" t="s">
        <v>159</v>
      </c>
      <c r="J26" s="9">
        <v>3.3055895665093801E-2</v>
      </c>
      <c r="K26" s="10" t="s">
        <v>159</v>
      </c>
      <c r="L26" s="9">
        <v>0.14422605537902899</v>
      </c>
      <c r="M26" s="10" t="s">
        <v>159</v>
      </c>
      <c r="N26" s="9">
        <v>8.6041703110262893E-3</v>
      </c>
      <c r="O26" s="10" t="s">
        <v>159</v>
      </c>
      <c r="P26" s="9">
        <v>0</v>
      </c>
      <c r="Q26" s="10" t="s">
        <v>244</v>
      </c>
      <c r="R26" s="9">
        <v>3.1080148995266399E-2</v>
      </c>
      <c r="S26" s="10" t="s">
        <v>159</v>
      </c>
    </row>
    <row r="27" spans="1:19" x14ac:dyDescent="0.2">
      <c r="A27" s="12" t="s">
        <v>196</v>
      </c>
      <c r="B27" s="9">
        <v>3.88397563546913E-2</v>
      </c>
      <c r="C27" s="10" t="s">
        <v>159</v>
      </c>
      <c r="D27" s="9">
        <v>3.9314067238235301E-2</v>
      </c>
      <c r="E27" s="10" t="s">
        <v>159</v>
      </c>
      <c r="F27" s="9">
        <v>6.1456077719904002E-2</v>
      </c>
      <c r="G27" s="10" t="s">
        <v>159</v>
      </c>
      <c r="H27" s="9">
        <v>4.3473511296023302E-2</v>
      </c>
      <c r="I27" s="10" t="s">
        <v>159</v>
      </c>
      <c r="J27" s="9">
        <v>3.0377238021761701E-2</v>
      </c>
      <c r="K27" s="10" t="s">
        <v>159</v>
      </c>
      <c r="L27" s="9">
        <v>0.13527263327807301</v>
      </c>
      <c r="M27" s="10" t="s">
        <v>159</v>
      </c>
      <c r="N27" s="9">
        <v>8.1693695716856304E-3</v>
      </c>
      <c r="O27" s="10" t="s">
        <v>159</v>
      </c>
      <c r="P27" s="9">
        <v>0</v>
      </c>
      <c r="Q27" s="10" t="s">
        <v>244</v>
      </c>
      <c r="R27" s="9">
        <v>2.9797707615142902E-2</v>
      </c>
      <c r="S27" s="10" t="s">
        <v>159</v>
      </c>
    </row>
    <row r="28" spans="1:19" x14ac:dyDescent="0.2">
      <c r="A28" s="12" t="s">
        <v>197</v>
      </c>
      <c r="B28" s="9">
        <v>5.3425460636515897E-2</v>
      </c>
      <c r="C28" s="10" t="s">
        <v>159</v>
      </c>
      <c r="D28" s="9">
        <v>3.6313738101980998E-2</v>
      </c>
      <c r="E28" s="10" t="s">
        <v>159</v>
      </c>
      <c r="F28" s="9">
        <v>6.1307452847463799E-2</v>
      </c>
      <c r="G28" s="10" t="s">
        <v>159</v>
      </c>
      <c r="H28" s="9">
        <v>4.3481833087524999E-2</v>
      </c>
      <c r="I28" s="10" t="s">
        <v>159</v>
      </c>
      <c r="J28" s="9">
        <v>2.8772275686752599E-2</v>
      </c>
      <c r="K28" s="10" t="s">
        <v>159</v>
      </c>
      <c r="L28" s="9">
        <v>0.13646126766382899</v>
      </c>
      <c r="M28" s="10" t="s">
        <v>159</v>
      </c>
      <c r="N28" s="9">
        <v>7.34404275788116E-3</v>
      </c>
      <c r="O28" s="10" t="s">
        <v>159</v>
      </c>
      <c r="P28" s="9">
        <v>0</v>
      </c>
      <c r="Q28" s="10" t="s">
        <v>244</v>
      </c>
      <c r="R28" s="9">
        <v>2.8935346129049699E-2</v>
      </c>
      <c r="S28" s="10" t="s">
        <v>159</v>
      </c>
    </row>
    <row r="29" spans="1:19" x14ac:dyDescent="0.2">
      <c r="A29" s="12" t="s">
        <v>198</v>
      </c>
      <c r="B29" s="9">
        <v>8.1536212208239797E-2</v>
      </c>
      <c r="C29" s="10" t="s">
        <v>159</v>
      </c>
      <c r="D29" s="9">
        <v>2.8315176859761301E-2</v>
      </c>
      <c r="E29" s="10" t="s">
        <v>159</v>
      </c>
      <c r="F29" s="9">
        <v>6.1291118928593499E-2</v>
      </c>
      <c r="G29" s="10" t="s">
        <v>159</v>
      </c>
      <c r="H29" s="9">
        <v>3.2750917056714103E-2</v>
      </c>
      <c r="I29" s="10" t="s">
        <v>159</v>
      </c>
      <c r="J29" s="9">
        <v>2.4853750647940199E-2</v>
      </c>
      <c r="K29" s="10" t="s">
        <v>159</v>
      </c>
      <c r="L29" s="9">
        <v>9.9515669991074598E-2</v>
      </c>
      <c r="M29" s="10" t="s">
        <v>159</v>
      </c>
      <c r="N29" s="9">
        <v>4.9131037250841397E-3</v>
      </c>
      <c r="O29" s="10" t="s">
        <v>159</v>
      </c>
      <c r="P29" s="9">
        <v>0</v>
      </c>
      <c r="Q29" s="10" t="s">
        <v>244</v>
      </c>
      <c r="R29" s="9">
        <v>2.3481136354548699E-2</v>
      </c>
      <c r="S29" s="10" t="s">
        <v>159</v>
      </c>
    </row>
    <row r="30" spans="1:19" x14ac:dyDescent="0.2">
      <c r="A30" s="12" t="s">
        <v>199</v>
      </c>
      <c r="B30" s="9">
        <v>0.142286824639766</v>
      </c>
      <c r="C30" s="10" t="s">
        <v>159</v>
      </c>
      <c r="D30" s="9">
        <v>3.4040758744422098E-2</v>
      </c>
      <c r="E30" s="10" t="s">
        <v>159</v>
      </c>
      <c r="F30" s="9">
        <v>9.5511764705882296E-2</v>
      </c>
      <c r="G30" s="10" t="s">
        <v>159</v>
      </c>
      <c r="H30" s="9">
        <v>4.2940345621342801E-2</v>
      </c>
      <c r="I30" s="10" t="s">
        <v>159</v>
      </c>
      <c r="J30" s="9">
        <v>3.1827421077412502E-2</v>
      </c>
      <c r="K30" s="10" t="s">
        <v>159</v>
      </c>
      <c r="L30" s="9">
        <v>0.13653209634255101</v>
      </c>
      <c r="M30" s="10" t="s">
        <v>159</v>
      </c>
      <c r="N30" s="9">
        <v>4.02928151409402E-3</v>
      </c>
      <c r="O30" s="10" t="s">
        <v>159</v>
      </c>
      <c r="P30" s="9">
        <v>0</v>
      </c>
      <c r="Q30" s="10" t="s">
        <v>244</v>
      </c>
      <c r="R30" s="9">
        <v>3.0477031178501101E-2</v>
      </c>
      <c r="S30" s="10" t="s">
        <v>159</v>
      </c>
    </row>
    <row r="31" spans="1:19" x14ac:dyDescent="0.2">
      <c r="A31" s="12" t="s">
        <v>200</v>
      </c>
      <c r="B31" s="9">
        <v>0.18481142941162099</v>
      </c>
      <c r="C31" s="10" t="s">
        <v>159</v>
      </c>
      <c r="D31" s="9">
        <v>2.60381979278193E-2</v>
      </c>
      <c r="E31" s="10" t="s">
        <v>159</v>
      </c>
      <c r="F31" s="9">
        <v>6.3884109452184007E-2</v>
      </c>
      <c r="G31" s="10" t="s">
        <v>159</v>
      </c>
      <c r="H31" s="9">
        <v>4.1327514689833603E-2</v>
      </c>
      <c r="I31" s="10" t="s">
        <v>159</v>
      </c>
      <c r="J31" s="9">
        <v>2.89772789071252E-2</v>
      </c>
      <c r="K31" s="10" t="s">
        <v>159</v>
      </c>
      <c r="L31" s="9">
        <v>0.12723892068408299</v>
      </c>
      <c r="M31" s="10" t="s">
        <v>159</v>
      </c>
      <c r="N31" s="9">
        <v>6.35521105322803E-3</v>
      </c>
      <c r="O31" s="10" t="s">
        <v>159</v>
      </c>
      <c r="P31" s="9">
        <v>0</v>
      </c>
      <c r="Q31" s="10" t="s">
        <v>244</v>
      </c>
      <c r="R31" s="9">
        <v>2.8456613427831502E-2</v>
      </c>
      <c r="S31" s="10" t="s">
        <v>159</v>
      </c>
    </row>
    <row r="32" spans="1:19" x14ac:dyDescent="0.2">
      <c r="A32" s="15" t="s">
        <v>201</v>
      </c>
      <c r="B32" s="13">
        <v>0.13722537702476301</v>
      </c>
      <c r="C32" s="14" t="s">
        <v>159</v>
      </c>
      <c r="D32" s="13">
        <v>3.3108493641995397E-2</v>
      </c>
      <c r="E32" s="14" t="s">
        <v>159</v>
      </c>
      <c r="F32" s="13">
        <v>5.8481678260393299E-2</v>
      </c>
      <c r="G32" s="14" t="s">
        <v>159</v>
      </c>
      <c r="H32" s="13">
        <v>4.4509912868977597E-2</v>
      </c>
      <c r="I32" s="14" t="s">
        <v>159</v>
      </c>
      <c r="J32" s="13">
        <v>2.54023025573221E-2</v>
      </c>
      <c r="K32" s="14" t="s">
        <v>159</v>
      </c>
      <c r="L32" s="13">
        <v>0.12819858308431001</v>
      </c>
      <c r="M32" s="14" t="s">
        <v>159</v>
      </c>
      <c r="N32" s="13">
        <v>1.41255372811961E-2</v>
      </c>
      <c r="O32" s="14" t="s">
        <v>159</v>
      </c>
      <c r="P32" s="13">
        <v>0</v>
      </c>
      <c r="Q32" s="14" t="s">
        <v>244</v>
      </c>
      <c r="R32" s="13">
        <v>3.1678288417803901E-2</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8'!A2", "&lt;&lt;&lt; Previous table")</f>
        <v>&lt;&lt;&lt; Previous table</v>
      </c>
    </row>
    <row r="47" spans="1:2" x14ac:dyDescent="0.2">
      <c r="A47" s="17" t="str">
        <f>HYPERLINK("#'KENO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HYPERLINK("#'INDEX'!B60", "Link to index")</f>
        <v>Link to index</v>
      </c>
    </row>
    <row r="2" spans="1:19" ht="15.75" customHeight="1" x14ac:dyDescent="0.2">
      <c r="A2" s="25" t="s">
        <v>327</v>
      </c>
      <c r="B2" s="24"/>
      <c r="C2" s="24"/>
      <c r="D2" s="24"/>
      <c r="E2" s="24"/>
      <c r="F2" s="24"/>
      <c r="G2" s="24"/>
      <c r="H2" s="24"/>
      <c r="I2" s="24"/>
      <c r="J2" s="24"/>
      <c r="K2" s="24"/>
      <c r="L2" s="24"/>
      <c r="M2" s="24"/>
      <c r="N2" s="24"/>
      <c r="O2" s="24"/>
      <c r="P2" s="24"/>
      <c r="Q2" s="24"/>
      <c r="R2" s="24"/>
      <c r="S2" s="24"/>
    </row>
    <row r="3" spans="1:19" ht="15.75" customHeight="1" x14ac:dyDescent="0.2">
      <c r="A3" s="25" t="s">
        <v>78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0</v>
      </c>
      <c r="C7" s="10" t="s">
        <v>159</v>
      </c>
      <c r="D7" s="18">
        <v>2.1224899789098299</v>
      </c>
      <c r="E7" s="10" t="s">
        <v>159</v>
      </c>
      <c r="F7" s="18">
        <v>0</v>
      </c>
      <c r="G7" s="10" t="s">
        <v>159</v>
      </c>
      <c r="H7" s="18">
        <v>2.1904588378665402</v>
      </c>
      <c r="I7" s="10" t="s">
        <v>159</v>
      </c>
      <c r="J7" s="18">
        <v>1.9681150604241899</v>
      </c>
      <c r="K7" s="10" t="s">
        <v>159</v>
      </c>
      <c r="L7" s="18">
        <v>9.1811159695566893</v>
      </c>
      <c r="M7" s="10" t="s">
        <v>159</v>
      </c>
      <c r="N7" s="18">
        <v>0.22157601098746799</v>
      </c>
      <c r="O7" s="10" t="s">
        <v>159</v>
      </c>
      <c r="P7" s="18">
        <v>0</v>
      </c>
      <c r="Q7" s="10" t="s">
        <v>244</v>
      </c>
      <c r="R7" s="18">
        <v>1.51202741786272</v>
      </c>
      <c r="S7" s="10" t="s">
        <v>159</v>
      </c>
    </row>
    <row r="8" spans="1:19" x14ac:dyDescent="0.2">
      <c r="A8" s="12" t="s">
        <v>171</v>
      </c>
      <c r="B8" s="18">
        <v>0</v>
      </c>
      <c r="C8" s="10" t="s">
        <v>159</v>
      </c>
      <c r="D8" s="18">
        <v>1.75568435253789</v>
      </c>
      <c r="E8" s="10" t="s">
        <v>159</v>
      </c>
      <c r="F8" s="18">
        <v>0</v>
      </c>
      <c r="G8" s="10" t="s">
        <v>159</v>
      </c>
      <c r="H8" s="18">
        <v>2.6300047174072301</v>
      </c>
      <c r="I8" s="10" t="s">
        <v>159</v>
      </c>
      <c r="J8" s="18">
        <v>1.75353724077148</v>
      </c>
      <c r="K8" s="10" t="s">
        <v>159</v>
      </c>
      <c r="L8" s="18">
        <v>8.3868636173916595</v>
      </c>
      <c r="M8" s="10" t="s">
        <v>159</v>
      </c>
      <c r="N8" s="18">
        <v>0.208198574633852</v>
      </c>
      <c r="O8" s="10" t="s">
        <v>159</v>
      </c>
      <c r="P8" s="18">
        <v>0</v>
      </c>
      <c r="Q8" s="10" t="s">
        <v>244</v>
      </c>
      <c r="R8" s="18">
        <v>1.4336144204539401</v>
      </c>
      <c r="S8" s="10" t="s">
        <v>159</v>
      </c>
    </row>
    <row r="9" spans="1:19" x14ac:dyDescent="0.2">
      <c r="A9" s="12" t="s">
        <v>172</v>
      </c>
      <c r="B9" s="18">
        <v>0</v>
      </c>
      <c r="C9" s="10" t="s">
        <v>159</v>
      </c>
      <c r="D9" s="18">
        <v>1.65656725210182</v>
      </c>
      <c r="E9" s="10" t="s">
        <v>159</v>
      </c>
      <c r="F9" s="18">
        <v>0</v>
      </c>
      <c r="G9" s="10" t="s">
        <v>159</v>
      </c>
      <c r="H9" s="18">
        <v>2.6824629526903898</v>
      </c>
      <c r="I9" s="10" t="s">
        <v>159</v>
      </c>
      <c r="J9" s="18">
        <v>2.03324884798629</v>
      </c>
      <c r="K9" s="10" t="s">
        <v>159</v>
      </c>
      <c r="L9" s="18">
        <v>7.2401412294162499</v>
      </c>
      <c r="M9" s="10" t="s">
        <v>159</v>
      </c>
      <c r="N9" s="18">
        <v>0.17932110188759101</v>
      </c>
      <c r="O9" s="10" t="s">
        <v>159</v>
      </c>
      <c r="P9" s="18">
        <v>0</v>
      </c>
      <c r="Q9" s="10" t="s">
        <v>244</v>
      </c>
      <c r="R9" s="18">
        <v>1.3758915853387299</v>
      </c>
      <c r="S9" s="10" t="s">
        <v>159</v>
      </c>
    </row>
    <row r="10" spans="1:19" x14ac:dyDescent="0.2">
      <c r="A10" s="12" t="s">
        <v>173</v>
      </c>
      <c r="B10" s="18">
        <v>0</v>
      </c>
      <c r="C10" s="10" t="s">
        <v>159</v>
      </c>
      <c r="D10" s="18">
        <v>1.44735009224309</v>
      </c>
      <c r="E10" s="10" t="s">
        <v>159</v>
      </c>
      <c r="F10" s="18">
        <v>0</v>
      </c>
      <c r="G10" s="10" t="s">
        <v>159</v>
      </c>
      <c r="H10" s="18">
        <v>2.4702568439926602</v>
      </c>
      <c r="I10" s="10" t="s">
        <v>159</v>
      </c>
      <c r="J10" s="18">
        <v>1.50696813187731</v>
      </c>
      <c r="K10" s="10" t="s">
        <v>159</v>
      </c>
      <c r="L10" s="18">
        <v>7.9025145255743201</v>
      </c>
      <c r="M10" s="10" t="s">
        <v>159</v>
      </c>
      <c r="N10" s="18">
        <v>0.16444567464221799</v>
      </c>
      <c r="O10" s="10" t="s">
        <v>159</v>
      </c>
      <c r="P10" s="18">
        <v>0</v>
      </c>
      <c r="Q10" s="10" t="s">
        <v>244</v>
      </c>
      <c r="R10" s="18">
        <v>1.2304857754010099</v>
      </c>
      <c r="S10" s="10" t="s">
        <v>159</v>
      </c>
    </row>
    <row r="11" spans="1:19" x14ac:dyDescent="0.2">
      <c r="A11" s="12" t="s">
        <v>174</v>
      </c>
      <c r="B11" s="18">
        <v>0.30823635200332</v>
      </c>
      <c r="C11" s="10" t="s">
        <v>159</v>
      </c>
      <c r="D11" s="18">
        <v>0</v>
      </c>
      <c r="E11" s="10" t="s">
        <v>176</v>
      </c>
      <c r="F11" s="18">
        <v>0</v>
      </c>
      <c r="G11" s="10" t="s">
        <v>159</v>
      </c>
      <c r="H11" s="18">
        <v>2.8271466099265399</v>
      </c>
      <c r="I11" s="10" t="s">
        <v>159</v>
      </c>
      <c r="J11" s="18">
        <v>1.3823310139164999</v>
      </c>
      <c r="K11" s="10" t="s">
        <v>159</v>
      </c>
      <c r="L11" s="18">
        <v>6.7558736682682001</v>
      </c>
      <c r="M11" s="10" t="s">
        <v>159</v>
      </c>
      <c r="N11" s="18">
        <v>0.151112617605834</v>
      </c>
      <c r="O11" s="10" t="s">
        <v>159</v>
      </c>
      <c r="P11" s="18">
        <v>0</v>
      </c>
      <c r="Q11" s="10" t="s">
        <v>244</v>
      </c>
      <c r="R11" s="18">
        <v>0.68344567602902195</v>
      </c>
      <c r="S11" s="10" t="s">
        <v>178</v>
      </c>
    </row>
    <row r="12" spans="1:19" x14ac:dyDescent="0.2">
      <c r="A12" s="12" t="s">
        <v>175</v>
      </c>
      <c r="B12" s="18">
        <v>0.259022478861621</v>
      </c>
      <c r="C12" s="10" t="s">
        <v>159</v>
      </c>
      <c r="D12" s="18">
        <v>0.575030739590914</v>
      </c>
      <c r="E12" s="10" t="s">
        <v>318</v>
      </c>
      <c r="F12" s="18">
        <v>0</v>
      </c>
      <c r="G12" s="10" t="s">
        <v>159</v>
      </c>
      <c r="H12" s="18">
        <v>2.7040614382254802</v>
      </c>
      <c r="I12" s="10" t="s">
        <v>159</v>
      </c>
      <c r="J12" s="18">
        <v>1.0648874401548301</v>
      </c>
      <c r="K12" s="10" t="s">
        <v>159</v>
      </c>
      <c r="L12" s="18">
        <v>5.89471507030445</v>
      </c>
      <c r="M12" s="10" t="s">
        <v>159</v>
      </c>
      <c r="N12" s="18">
        <v>0.14369006569801601</v>
      </c>
      <c r="O12" s="10" t="s">
        <v>159</v>
      </c>
      <c r="P12" s="18">
        <v>0</v>
      </c>
      <c r="Q12" s="10" t="s">
        <v>244</v>
      </c>
      <c r="R12" s="18">
        <v>0.883595627040896</v>
      </c>
      <c r="S12" s="10" t="s">
        <v>318</v>
      </c>
    </row>
    <row r="13" spans="1:19" x14ac:dyDescent="0.2">
      <c r="A13" s="12" t="s">
        <v>179</v>
      </c>
      <c r="B13" s="18">
        <v>0.22748740554156199</v>
      </c>
      <c r="C13" s="10" t="s">
        <v>159</v>
      </c>
      <c r="D13" s="18">
        <v>1.27007880182283</v>
      </c>
      <c r="E13" s="10" t="s">
        <v>318</v>
      </c>
      <c r="F13" s="18">
        <v>0</v>
      </c>
      <c r="G13" s="10" t="s">
        <v>159</v>
      </c>
      <c r="H13" s="18">
        <v>2.4512636335451998</v>
      </c>
      <c r="I13" s="10" t="s">
        <v>159</v>
      </c>
      <c r="J13" s="18">
        <v>1.0708930028215899</v>
      </c>
      <c r="K13" s="10" t="s">
        <v>159</v>
      </c>
      <c r="L13" s="18">
        <v>5.9352101812572302</v>
      </c>
      <c r="M13" s="10" t="s">
        <v>159</v>
      </c>
      <c r="N13" s="18">
        <v>0.15735328435283999</v>
      </c>
      <c r="O13" s="10" t="s">
        <v>159</v>
      </c>
      <c r="P13" s="18">
        <v>0</v>
      </c>
      <c r="Q13" s="10" t="s">
        <v>244</v>
      </c>
      <c r="R13" s="18">
        <v>1.15684184085512</v>
      </c>
      <c r="S13" s="10" t="s">
        <v>318</v>
      </c>
    </row>
    <row r="14" spans="1:19" x14ac:dyDescent="0.2">
      <c r="A14" s="12" t="s">
        <v>180</v>
      </c>
      <c r="B14" s="18">
        <v>0.28904996492699198</v>
      </c>
      <c r="C14" s="10" t="s">
        <v>159</v>
      </c>
      <c r="D14" s="18">
        <v>1.24501665519543</v>
      </c>
      <c r="E14" s="10" t="s">
        <v>318</v>
      </c>
      <c r="F14" s="18">
        <v>0</v>
      </c>
      <c r="G14" s="10" t="s">
        <v>159</v>
      </c>
      <c r="H14" s="18">
        <v>2.6914755458797699</v>
      </c>
      <c r="I14" s="10" t="s">
        <v>159</v>
      </c>
      <c r="J14" s="18">
        <v>1.3968536067983599</v>
      </c>
      <c r="K14" s="10" t="s">
        <v>159</v>
      </c>
      <c r="L14" s="18">
        <v>6.6879791968259097</v>
      </c>
      <c r="M14" s="10" t="s">
        <v>159</v>
      </c>
      <c r="N14" s="18">
        <v>0.151569370188955</v>
      </c>
      <c r="O14" s="10" t="s">
        <v>159</v>
      </c>
      <c r="P14" s="18">
        <v>0</v>
      </c>
      <c r="Q14" s="10" t="s">
        <v>244</v>
      </c>
      <c r="R14" s="18">
        <v>1.23296832689083</v>
      </c>
      <c r="S14" s="10" t="s">
        <v>318</v>
      </c>
    </row>
    <row r="15" spans="1:19" x14ac:dyDescent="0.2">
      <c r="A15" s="12" t="s">
        <v>181</v>
      </c>
      <c r="B15" s="18">
        <v>0.27494246069608003</v>
      </c>
      <c r="C15" s="10" t="s">
        <v>159</v>
      </c>
      <c r="D15" s="18">
        <v>1.1781136311501099</v>
      </c>
      <c r="E15" s="10" t="s">
        <v>318</v>
      </c>
      <c r="F15" s="18">
        <v>0</v>
      </c>
      <c r="G15" s="10" t="s">
        <v>159</v>
      </c>
      <c r="H15" s="18">
        <v>2.7559560832846399</v>
      </c>
      <c r="I15" s="10" t="s">
        <v>159</v>
      </c>
      <c r="J15" s="18">
        <v>1.23098893512535</v>
      </c>
      <c r="K15" s="10" t="s">
        <v>159</v>
      </c>
      <c r="L15" s="18">
        <v>6.5204854480911401</v>
      </c>
      <c r="M15" s="10" t="s">
        <v>159</v>
      </c>
      <c r="N15" s="18">
        <v>0.139850178522272</v>
      </c>
      <c r="O15" s="10" t="s">
        <v>159</v>
      </c>
      <c r="P15" s="18">
        <v>0</v>
      </c>
      <c r="Q15" s="10" t="s">
        <v>244</v>
      </c>
      <c r="R15" s="18">
        <v>1.19682807588929</v>
      </c>
      <c r="S15" s="10" t="s">
        <v>318</v>
      </c>
    </row>
    <row r="16" spans="1:19" x14ac:dyDescent="0.2">
      <c r="A16" s="12" t="s">
        <v>182</v>
      </c>
      <c r="B16" s="18">
        <v>0.38024181940312801</v>
      </c>
      <c r="C16" s="10" t="s">
        <v>159</v>
      </c>
      <c r="D16" s="18">
        <v>1.0895729843869999</v>
      </c>
      <c r="E16" s="10" t="s">
        <v>318</v>
      </c>
      <c r="F16" s="18">
        <v>0</v>
      </c>
      <c r="G16" s="10" t="s">
        <v>159</v>
      </c>
      <c r="H16" s="18">
        <v>2.6344367882293298</v>
      </c>
      <c r="I16" s="10" t="s">
        <v>159</v>
      </c>
      <c r="J16" s="18">
        <v>1.1364504413163801</v>
      </c>
      <c r="K16" s="10" t="s">
        <v>159</v>
      </c>
      <c r="L16" s="18">
        <v>6.3279189734032499</v>
      </c>
      <c r="M16" s="10" t="s">
        <v>159</v>
      </c>
      <c r="N16" s="18">
        <v>0.154544299349092</v>
      </c>
      <c r="O16" s="10" t="s">
        <v>159</v>
      </c>
      <c r="P16" s="18">
        <v>0</v>
      </c>
      <c r="Q16" s="10" t="s">
        <v>244</v>
      </c>
      <c r="R16" s="18">
        <v>1.1076198269183899</v>
      </c>
      <c r="S16" s="10" t="s">
        <v>318</v>
      </c>
    </row>
    <row r="17" spans="1:19" x14ac:dyDescent="0.2">
      <c r="A17" s="12" t="s">
        <v>183</v>
      </c>
      <c r="B17" s="18">
        <v>0.37357347013257602</v>
      </c>
      <c r="C17" s="10" t="s">
        <v>159</v>
      </c>
      <c r="D17" s="18">
        <v>1.29517689941384</v>
      </c>
      <c r="E17" s="10" t="s">
        <v>177</v>
      </c>
      <c r="F17" s="18">
        <v>2.2792319848856999</v>
      </c>
      <c r="G17" s="10" t="s">
        <v>184</v>
      </c>
      <c r="H17" s="18">
        <v>2.6975339336701398</v>
      </c>
      <c r="I17" s="10" t="s">
        <v>159</v>
      </c>
      <c r="J17" s="18">
        <v>1.23252419831049</v>
      </c>
      <c r="K17" s="10" t="s">
        <v>159</v>
      </c>
      <c r="L17" s="18">
        <v>6.2385971176861101</v>
      </c>
      <c r="M17" s="10" t="s">
        <v>159</v>
      </c>
      <c r="N17" s="18">
        <v>0.13538969773102399</v>
      </c>
      <c r="O17" s="10" t="s">
        <v>159</v>
      </c>
      <c r="P17" s="18">
        <v>0</v>
      </c>
      <c r="Q17" s="10" t="s">
        <v>244</v>
      </c>
      <c r="R17" s="18">
        <v>1.26211550196933</v>
      </c>
      <c r="S17" s="10" t="s">
        <v>159</v>
      </c>
    </row>
    <row r="18" spans="1:19" x14ac:dyDescent="0.2">
      <c r="A18" s="12" t="s">
        <v>185</v>
      </c>
      <c r="B18" s="18">
        <v>0.38723559775132299</v>
      </c>
      <c r="C18" s="10" t="s">
        <v>159</v>
      </c>
      <c r="D18" s="18">
        <v>1.4742725345555401</v>
      </c>
      <c r="E18" s="10" t="s">
        <v>159</v>
      </c>
      <c r="F18" s="18">
        <v>1.63460765605474</v>
      </c>
      <c r="G18" s="10" t="s">
        <v>159</v>
      </c>
      <c r="H18" s="18">
        <v>2.8836208791159499</v>
      </c>
      <c r="I18" s="10" t="s">
        <v>159</v>
      </c>
      <c r="J18" s="18">
        <v>1.4731616790973701</v>
      </c>
      <c r="K18" s="10" t="s">
        <v>159</v>
      </c>
      <c r="L18" s="18">
        <v>6.5147435476456304</v>
      </c>
      <c r="M18" s="10" t="s">
        <v>159</v>
      </c>
      <c r="N18" s="18">
        <v>0.12898766370835399</v>
      </c>
      <c r="O18" s="10" t="s">
        <v>159</v>
      </c>
      <c r="P18" s="18">
        <v>0</v>
      </c>
      <c r="Q18" s="10" t="s">
        <v>244</v>
      </c>
      <c r="R18" s="18">
        <v>1.36591111623913</v>
      </c>
      <c r="S18" s="10" t="s">
        <v>159</v>
      </c>
    </row>
    <row r="19" spans="1:19" x14ac:dyDescent="0.2">
      <c r="A19" s="12" t="s">
        <v>186</v>
      </c>
      <c r="B19" s="18">
        <v>0.37407099530045002</v>
      </c>
      <c r="C19" s="10" t="s">
        <v>159</v>
      </c>
      <c r="D19" s="18">
        <v>1.68790345349297</v>
      </c>
      <c r="E19" s="10" t="s">
        <v>159</v>
      </c>
      <c r="F19" s="18">
        <v>1.65122336511176</v>
      </c>
      <c r="G19" s="10" t="s">
        <v>159</v>
      </c>
      <c r="H19" s="18">
        <v>2.7726634313587701</v>
      </c>
      <c r="I19" s="10" t="s">
        <v>159</v>
      </c>
      <c r="J19" s="18">
        <v>1.6938515048666201</v>
      </c>
      <c r="K19" s="10" t="s">
        <v>159</v>
      </c>
      <c r="L19" s="18">
        <v>6.5264052870559404</v>
      </c>
      <c r="M19" s="10" t="s">
        <v>159</v>
      </c>
      <c r="N19" s="18">
        <v>0.114065939884139</v>
      </c>
      <c r="O19" s="10" t="s">
        <v>159</v>
      </c>
      <c r="P19" s="18">
        <v>0</v>
      </c>
      <c r="Q19" s="10" t="s">
        <v>244</v>
      </c>
      <c r="R19" s="18">
        <v>1.4187736912178499</v>
      </c>
      <c r="S19" s="10" t="s">
        <v>159</v>
      </c>
    </row>
    <row r="20" spans="1:19" x14ac:dyDescent="0.2">
      <c r="A20" s="12" t="s">
        <v>187</v>
      </c>
      <c r="B20" s="18">
        <v>0.41439787906597297</v>
      </c>
      <c r="C20" s="10" t="s">
        <v>159</v>
      </c>
      <c r="D20" s="18">
        <v>1.6602719817434199</v>
      </c>
      <c r="E20" s="10" t="s">
        <v>159</v>
      </c>
      <c r="F20" s="18">
        <v>1.60127433527062</v>
      </c>
      <c r="G20" s="10" t="s">
        <v>159</v>
      </c>
      <c r="H20" s="18">
        <v>3.0235898053502299</v>
      </c>
      <c r="I20" s="10" t="s">
        <v>159</v>
      </c>
      <c r="J20" s="18">
        <v>1.5392380832617201</v>
      </c>
      <c r="K20" s="10" t="s">
        <v>159</v>
      </c>
      <c r="L20" s="18">
        <v>7.0328186311980803</v>
      </c>
      <c r="M20" s="10" t="s">
        <v>159</v>
      </c>
      <c r="N20" s="18">
        <v>0.11164462937629301</v>
      </c>
      <c r="O20" s="10" t="s">
        <v>159</v>
      </c>
      <c r="P20" s="18">
        <v>0</v>
      </c>
      <c r="Q20" s="10" t="s">
        <v>244</v>
      </c>
      <c r="R20" s="18">
        <v>1.4684431844196499</v>
      </c>
      <c r="S20" s="10" t="s">
        <v>159</v>
      </c>
    </row>
    <row r="21" spans="1:19" x14ac:dyDescent="0.2">
      <c r="A21" s="12" t="s">
        <v>188</v>
      </c>
      <c r="B21" s="18">
        <v>0.42408031627974702</v>
      </c>
      <c r="C21" s="10" t="s">
        <v>159</v>
      </c>
      <c r="D21" s="18">
        <v>1.7187581047669001</v>
      </c>
      <c r="E21" s="10" t="s">
        <v>159</v>
      </c>
      <c r="F21" s="18">
        <v>1.9090655716323699</v>
      </c>
      <c r="G21" s="10" t="s">
        <v>159</v>
      </c>
      <c r="H21" s="18">
        <v>3.0930562453073298</v>
      </c>
      <c r="I21" s="10" t="s">
        <v>159</v>
      </c>
      <c r="J21" s="18">
        <v>1.41061116458133</v>
      </c>
      <c r="K21" s="10" t="s">
        <v>159</v>
      </c>
      <c r="L21" s="18">
        <v>7.1988629264026001</v>
      </c>
      <c r="M21" s="10" t="s">
        <v>159</v>
      </c>
      <c r="N21" s="18">
        <v>0.12903341559030501</v>
      </c>
      <c r="O21" s="10" t="s">
        <v>215</v>
      </c>
      <c r="P21" s="18">
        <v>0</v>
      </c>
      <c r="Q21" s="10" t="s">
        <v>244</v>
      </c>
      <c r="R21" s="18">
        <v>1.49474648396608</v>
      </c>
      <c r="S21" s="10" t="s">
        <v>159</v>
      </c>
    </row>
    <row r="22" spans="1:19" x14ac:dyDescent="0.2">
      <c r="A22" s="12" t="s">
        <v>189</v>
      </c>
      <c r="B22" s="18">
        <v>0.452410667367315</v>
      </c>
      <c r="C22" s="10" t="s">
        <v>159</v>
      </c>
      <c r="D22" s="18">
        <v>1.6731042465671799</v>
      </c>
      <c r="E22" s="10" t="s">
        <v>159</v>
      </c>
      <c r="F22" s="18">
        <v>1.8178127593105</v>
      </c>
      <c r="G22" s="10" t="s">
        <v>159</v>
      </c>
      <c r="H22" s="18">
        <v>3.0739819517261799</v>
      </c>
      <c r="I22" s="10" t="s">
        <v>159</v>
      </c>
      <c r="J22" s="18">
        <v>1.5982293493989099</v>
      </c>
      <c r="K22" s="10" t="s">
        <v>159</v>
      </c>
      <c r="L22" s="18">
        <v>9.1051276047763992</v>
      </c>
      <c r="M22" s="10" t="s">
        <v>159</v>
      </c>
      <c r="N22" s="18">
        <v>0.260126082704143</v>
      </c>
      <c r="O22" s="10" t="s">
        <v>159</v>
      </c>
      <c r="P22" s="18">
        <v>0</v>
      </c>
      <c r="Q22" s="10" t="s">
        <v>244</v>
      </c>
      <c r="R22" s="18">
        <v>1.5446806325784199</v>
      </c>
      <c r="S22" s="10" t="s">
        <v>159</v>
      </c>
    </row>
    <row r="23" spans="1:19" x14ac:dyDescent="0.2">
      <c r="A23" s="12" t="s">
        <v>190</v>
      </c>
      <c r="B23" s="18">
        <v>0.27761524235810697</v>
      </c>
      <c r="C23" s="10" t="s">
        <v>159</v>
      </c>
      <c r="D23" s="18">
        <v>1.6080382505853901</v>
      </c>
      <c r="E23" s="10" t="s">
        <v>159</v>
      </c>
      <c r="F23" s="18">
        <v>1.61408325860782</v>
      </c>
      <c r="G23" s="10" t="s">
        <v>159</v>
      </c>
      <c r="H23" s="18">
        <v>3.1527092188448802</v>
      </c>
      <c r="I23" s="10" t="s">
        <v>159</v>
      </c>
      <c r="J23" s="18">
        <v>1.7786064074136101</v>
      </c>
      <c r="K23" s="10" t="s">
        <v>159</v>
      </c>
      <c r="L23" s="18">
        <v>10.255611905666299</v>
      </c>
      <c r="M23" s="10" t="s">
        <v>159</v>
      </c>
      <c r="N23" s="18">
        <v>0.28027409927004399</v>
      </c>
      <c r="O23" s="10" t="s">
        <v>159</v>
      </c>
      <c r="P23" s="18">
        <v>0</v>
      </c>
      <c r="Q23" s="10" t="s">
        <v>244</v>
      </c>
      <c r="R23" s="18">
        <v>1.5372865833169</v>
      </c>
      <c r="S23" s="10" t="s">
        <v>159</v>
      </c>
    </row>
    <row r="24" spans="1:19" x14ac:dyDescent="0.2">
      <c r="A24" s="12" t="s">
        <v>191</v>
      </c>
      <c r="B24" s="18">
        <v>0.51353347525741799</v>
      </c>
      <c r="C24" s="10" t="s">
        <v>159</v>
      </c>
      <c r="D24" s="18">
        <v>1.5934707999665201</v>
      </c>
      <c r="E24" s="10" t="s">
        <v>159</v>
      </c>
      <c r="F24" s="18">
        <v>1.2026532528234799</v>
      </c>
      <c r="G24" s="10" t="s">
        <v>159</v>
      </c>
      <c r="H24" s="18">
        <v>2.73876066947305</v>
      </c>
      <c r="I24" s="10" t="s">
        <v>159</v>
      </c>
      <c r="J24" s="18">
        <v>1.6771083607205199</v>
      </c>
      <c r="K24" s="10" t="s">
        <v>159</v>
      </c>
      <c r="L24" s="18">
        <v>9.4190985280050992</v>
      </c>
      <c r="M24" s="10" t="s">
        <v>159</v>
      </c>
      <c r="N24" s="18">
        <v>0.290903707305811</v>
      </c>
      <c r="O24" s="10" t="s">
        <v>159</v>
      </c>
      <c r="P24" s="18">
        <v>0</v>
      </c>
      <c r="Q24" s="10" t="s">
        <v>244</v>
      </c>
      <c r="R24" s="18">
        <v>1.42653355929407</v>
      </c>
      <c r="S24" s="10" t="s">
        <v>159</v>
      </c>
    </row>
    <row r="25" spans="1:19" x14ac:dyDescent="0.2">
      <c r="A25" s="12" t="s">
        <v>193</v>
      </c>
      <c r="B25" s="18">
        <v>0.62858175434973396</v>
      </c>
      <c r="C25" s="10" t="s">
        <v>159</v>
      </c>
      <c r="D25" s="18">
        <v>1.61774973783847</v>
      </c>
      <c r="E25" s="10" t="s">
        <v>159</v>
      </c>
      <c r="F25" s="18">
        <v>0.78567208207557004</v>
      </c>
      <c r="G25" s="10" t="s">
        <v>159</v>
      </c>
      <c r="H25" s="18">
        <v>2.7188996390279598</v>
      </c>
      <c r="I25" s="10" t="s">
        <v>159</v>
      </c>
      <c r="J25" s="18">
        <v>1.8782169263683</v>
      </c>
      <c r="K25" s="10" t="s">
        <v>159</v>
      </c>
      <c r="L25" s="18">
        <v>10.2119150036362</v>
      </c>
      <c r="M25" s="10" t="s">
        <v>159</v>
      </c>
      <c r="N25" s="18">
        <v>0.34004920577205999</v>
      </c>
      <c r="O25" s="10" t="s">
        <v>159</v>
      </c>
      <c r="P25" s="18">
        <v>0</v>
      </c>
      <c r="Q25" s="10" t="s">
        <v>244</v>
      </c>
      <c r="R25" s="18">
        <v>1.4528428758668099</v>
      </c>
      <c r="S25" s="10" t="s">
        <v>159</v>
      </c>
    </row>
    <row r="26" spans="1:19" x14ac:dyDescent="0.2">
      <c r="A26" s="12" t="s">
        <v>194</v>
      </c>
      <c r="B26" s="18">
        <v>1.10995305780783</v>
      </c>
      <c r="C26" s="10" t="s">
        <v>159</v>
      </c>
      <c r="D26" s="18">
        <v>1.6789149073295699</v>
      </c>
      <c r="E26" s="10" t="s">
        <v>159</v>
      </c>
      <c r="F26" s="18">
        <v>0.741475936682918</v>
      </c>
      <c r="G26" s="10" t="s">
        <v>159</v>
      </c>
      <c r="H26" s="18">
        <v>2.6233475849692498</v>
      </c>
      <c r="I26" s="10" t="s">
        <v>159</v>
      </c>
      <c r="J26" s="18">
        <v>2.23028262718619</v>
      </c>
      <c r="K26" s="10" t="s">
        <v>159</v>
      </c>
      <c r="L26" s="18">
        <v>10.281562609343901</v>
      </c>
      <c r="M26" s="10" t="s">
        <v>159</v>
      </c>
      <c r="N26" s="18">
        <v>0.42654999967443002</v>
      </c>
      <c r="O26" s="10" t="s">
        <v>159</v>
      </c>
      <c r="P26" s="18">
        <v>0</v>
      </c>
      <c r="Q26" s="10" t="s">
        <v>244</v>
      </c>
      <c r="R26" s="18">
        <v>1.5055928582795599</v>
      </c>
      <c r="S26" s="10" t="s">
        <v>159</v>
      </c>
    </row>
    <row r="27" spans="1:19" x14ac:dyDescent="0.2">
      <c r="A27" s="12" t="s">
        <v>196</v>
      </c>
      <c r="B27" s="18">
        <v>5.4654919478464397</v>
      </c>
      <c r="C27" s="10" t="s">
        <v>159</v>
      </c>
      <c r="D27" s="18">
        <v>1.58692993803601</v>
      </c>
      <c r="E27" s="10" t="s">
        <v>159</v>
      </c>
      <c r="F27" s="18">
        <v>0.46408439344421698</v>
      </c>
      <c r="G27" s="10" t="s">
        <v>159</v>
      </c>
      <c r="H27" s="18">
        <v>2.4136517765359602</v>
      </c>
      <c r="I27" s="10" t="s">
        <v>159</v>
      </c>
      <c r="J27" s="18">
        <v>1.8576256848047601</v>
      </c>
      <c r="K27" s="10" t="s">
        <v>159</v>
      </c>
      <c r="L27" s="18">
        <v>10.1979767125504</v>
      </c>
      <c r="M27" s="10" t="s">
        <v>159</v>
      </c>
      <c r="N27" s="18">
        <v>0.39669980422034301</v>
      </c>
      <c r="O27" s="10" t="s">
        <v>159</v>
      </c>
      <c r="P27" s="18">
        <v>0</v>
      </c>
      <c r="Q27" s="10" t="s">
        <v>244</v>
      </c>
      <c r="R27" s="18">
        <v>1.4157154389950499</v>
      </c>
      <c r="S27" s="10" t="s">
        <v>159</v>
      </c>
    </row>
    <row r="28" spans="1:19" x14ac:dyDescent="0.2">
      <c r="A28" s="12" t="s">
        <v>197</v>
      </c>
      <c r="B28" s="18">
        <v>7.5574300709656796</v>
      </c>
      <c r="C28" s="10" t="s">
        <v>159</v>
      </c>
      <c r="D28" s="18">
        <v>1.51818043826407</v>
      </c>
      <c r="E28" s="10" t="s">
        <v>159</v>
      </c>
      <c r="F28" s="18">
        <v>0.42008758098313198</v>
      </c>
      <c r="G28" s="10" t="s">
        <v>159</v>
      </c>
      <c r="H28" s="18">
        <v>2.3470351284008699</v>
      </c>
      <c r="I28" s="10" t="s">
        <v>159</v>
      </c>
      <c r="J28" s="18">
        <v>1.81522338734733</v>
      </c>
      <c r="K28" s="10" t="s">
        <v>159</v>
      </c>
      <c r="L28" s="18">
        <v>10.6795366407885</v>
      </c>
      <c r="M28" s="10" t="s">
        <v>159</v>
      </c>
      <c r="N28" s="18">
        <v>0.37722903501570199</v>
      </c>
      <c r="O28" s="10" t="s">
        <v>159</v>
      </c>
      <c r="P28" s="18">
        <v>0</v>
      </c>
      <c r="Q28" s="10" t="s">
        <v>244</v>
      </c>
      <c r="R28" s="18">
        <v>1.4014108162876</v>
      </c>
      <c r="S28" s="10" t="s">
        <v>159</v>
      </c>
    </row>
    <row r="29" spans="1:19" x14ac:dyDescent="0.2">
      <c r="A29" s="12" t="s">
        <v>198</v>
      </c>
      <c r="B29" s="18">
        <v>11.2111486850324</v>
      </c>
      <c r="C29" s="10" t="s">
        <v>159</v>
      </c>
      <c r="D29" s="18">
        <v>1.2927087749267601</v>
      </c>
      <c r="E29" s="10" t="s">
        <v>159</v>
      </c>
      <c r="F29" s="18">
        <v>3.9803871403651501</v>
      </c>
      <c r="G29" s="10" t="s">
        <v>159</v>
      </c>
      <c r="H29" s="18">
        <v>2.0769390947962698</v>
      </c>
      <c r="I29" s="10" t="s">
        <v>159</v>
      </c>
      <c r="J29" s="18">
        <v>1.9377635552765999</v>
      </c>
      <c r="K29" s="10" t="s">
        <v>159</v>
      </c>
      <c r="L29" s="18">
        <v>10.0169861322542</v>
      </c>
      <c r="M29" s="10" t="s">
        <v>159</v>
      </c>
      <c r="N29" s="18">
        <v>0.33940336986844699</v>
      </c>
      <c r="O29" s="10" t="s">
        <v>159</v>
      </c>
      <c r="P29" s="18">
        <v>0</v>
      </c>
      <c r="Q29" s="10" t="s">
        <v>244</v>
      </c>
      <c r="R29" s="18">
        <v>1.4429936170372399</v>
      </c>
      <c r="S29" s="10" t="s">
        <v>159</v>
      </c>
    </row>
    <row r="30" spans="1:19" x14ac:dyDescent="0.2">
      <c r="A30" s="12" t="s">
        <v>199</v>
      </c>
      <c r="B30" s="18">
        <v>15.4806349334755</v>
      </c>
      <c r="C30" s="10" t="s">
        <v>159</v>
      </c>
      <c r="D30" s="18">
        <v>1.4266721300081899</v>
      </c>
      <c r="E30" s="10" t="s">
        <v>159</v>
      </c>
      <c r="F30" s="18">
        <v>4.0198467191384104</v>
      </c>
      <c r="G30" s="10" t="s">
        <v>159</v>
      </c>
      <c r="H30" s="18">
        <v>2.0977264219480598</v>
      </c>
      <c r="I30" s="10" t="s">
        <v>159</v>
      </c>
      <c r="J30" s="18">
        <v>1.92027714330591</v>
      </c>
      <c r="K30" s="10" t="s">
        <v>159</v>
      </c>
      <c r="L30" s="18">
        <v>9.6176445185807893</v>
      </c>
      <c r="M30" s="10" t="s">
        <v>159</v>
      </c>
      <c r="N30" s="18">
        <v>0.39022248355064598</v>
      </c>
      <c r="O30" s="10" t="s">
        <v>159</v>
      </c>
      <c r="P30" s="18">
        <v>0</v>
      </c>
      <c r="Q30" s="10" t="s">
        <v>244</v>
      </c>
      <c r="R30" s="18">
        <v>1.7449791950901401</v>
      </c>
      <c r="S30" s="10" t="s">
        <v>159</v>
      </c>
    </row>
    <row r="31" spans="1:19" x14ac:dyDescent="0.2">
      <c r="A31" s="12" t="s">
        <v>200</v>
      </c>
      <c r="B31" s="18">
        <v>19.081156782833599</v>
      </c>
      <c r="C31" s="10" t="s">
        <v>159</v>
      </c>
      <c r="D31" s="18">
        <v>1.0841131205285099</v>
      </c>
      <c r="E31" s="10" t="s">
        <v>159</v>
      </c>
      <c r="F31" s="18">
        <v>3.3465943466949901</v>
      </c>
      <c r="G31" s="10" t="s">
        <v>159</v>
      </c>
      <c r="H31" s="18">
        <v>2.1475851148882699</v>
      </c>
      <c r="I31" s="10" t="s">
        <v>159</v>
      </c>
      <c r="J31" s="18">
        <v>1.7517336504293901</v>
      </c>
      <c r="K31" s="10" t="s">
        <v>159</v>
      </c>
      <c r="L31" s="18">
        <v>9.6122170608038306</v>
      </c>
      <c r="M31" s="10" t="s">
        <v>159</v>
      </c>
      <c r="N31" s="18">
        <v>0.348996033291253</v>
      </c>
      <c r="O31" s="10" t="s">
        <v>159</v>
      </c>
      <c r="P31" s="18">
        <v>0</v>
      </c>
      <c r="Q31" s="10" t="s">
        <v>244</v>
      </c>
      <c r="R31" s="18">
        <v>1.49723788194423</v>
      </c>
      <c r="S31" s="10" t="s">
        <v>159</v>
      </c>
    </row>
    <row r="32" spans="1:19" x14ac:dyDescent="0.2">
      <c r="A32" s="15" t="s">
        <v>201</v>
      </c>
      <c r="B32" s="19">
        <v>13.6311185724468</v>
      </c>
      <c r="C32" s="14" t="s">
        <v>159</v>
      </c>
      <c r="D32" s="19">
        <v>1.25725706701203</v>
      </c>
      <c r="E32" s="14" t="s">
        <v>159</v>
      </c>
      <c r="F32" s="19">
        <v>2.6418857110640799</v>
      </c>
      <c r="G32" s="14" t="s">
        <v>159</v>
      </c>
      <c r="H32" s="19">
        <v>2.1111075444273499</v>
      </c>
      <c r="I32" s="14" t="s">
        <v>159</v>
      </c>
      <c r="J32" s="19">
        <v>1.31851528366836</v>
      </c>
      <c r="K32" s="14" t="s">
        <v>159</v>
      </c>
      <c r="L32" s="19">
        <v>9.3302915958414108</v>
      </c>
      <c r="M32" s="14" t="s">
        <v>159</v>
      </c>
      <c r="N32" s="19">
        <v>0.66828599401972399</v>
      </c>
      <c r="O32" s="14" t="s">
        <v>159</v>
      </c>
      <c r="P32" s="19">
        <v>0</v>
      </c>
      <c r="Q32" s="14" t="s">
        <v>244</v>
      </c>
      <c r="R32" s="19">
        <v>1.5037493132950499</v>
      </c>
      <c r="S32" s="14" t="s">
        <v>159</v>
      </c>
    </row>
    <row r="34" spans="1:2" x14ac:dyDescent="0.2">
      <c r="A34" s="16" t="s">
        <v>202</v>
      </c>
      <c r="B34" s="16" t="s">
        <v>216</v>
      </c>
    </row>
    <row r="36" spans="1:2" x14ac:dyDescent="0.2">
      <c r="B36" s="16" t="s">
        <v>319</v>
      </c>
    </row>
    <row r="37" spans="1:2" x14ac:dyDescent="0.2">
      <c r="B37" s="16" t="s">
        <v>320</v>
      </c>
    </row>
    <row r="38" spans="1:2" x14ac:dyDescent="0.2">
      <c r="B38" s="16" t="s">
        <v>321</v>
      </c>
    </row>
    <row r="40" spans="1:2" x14ac:dyDescent="0.2">
      <c r="B40" s="16" t="s">
        <v>322</v>
      </c>
    </row>
    <row r="41" spans="1:2" x14ac:dyDescent="0.2">
      <c r="B41" s="16" t="s">
        <v>208</v>
      </c>
    </row>
    <row r="42" spans="1:2" x14ac:dyDescent="0.2">
      <c r="B42" s="16" t="s">
        <v>247</v>
      </c>
    </row>
    <row r="43" spans="1:2" x14ac:dyDescent="0.2">
      <c r="B43" s="16" t="s">
        <v>209</v>
      </c>
    </row>
    <row r="46" spans="1:2" x14ac:dyDescent="0.2">
      <c r="A46" s="17" t="str">
        <f>HYPERLINK("#'KENO 9'!A2", "&lt;&lt;&lt; Previous table")</f>
        <v>&lt;&lt;&lt; Previous table</v>
      </c>
    </row>
    <row r="47" spans="1:2" x14ac:dyDescent="0.2">
      <c r="A47" s="17" t="str">
        <f>HYPERLINK("#'KENO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HYPERLINK("#'INDEX'!B61", "Link to index")</f>
        <v>Link to index</v>
      </c>
    </row>
    <row r="2" spans="1:19" ht="15.75" customHeight="1" x14ac:dyDescent="0.2">
      <c r="A2" s="25" t="s">
        <v>328</v>
      </c>
      <c r="B2" s="24"/>
      <c r="C2" s="24"/>
      <c r="D2" s="24"/>
      <c r="E2" s="24"/>
      <c r="F2" s="24"/>
      <c r="G2" s="24"/>
      <c r="H2" s="24"/>
      <c r="I2" s="24"/>
      <c r="J2" s="24"/>
      <c r="K2" s="24"/>
      <c r="L2" s="24"/>
      <c r="M2" s="24"/>
      <c r="N2" s="24"/>
      <c r="O2" s="24"/>
      <c r="P2" s="24"/>
      <c r="Q2" s="24"/>
      <c r="R2" s="24"/>
      <c r="S2" s="24"/>
    </row>
    <row r="3" spans="1:19" ht="15.75" customHeight="1" x14ac:dyDescent="0.2">
      <c r="A3" s="25" t="s">
        <v>79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176</v>
      </c>
      <c r="D7" s="9">
        <v>17.815000000000001</v>
      </c>
      <c r="E7" s="10" t="s">
        <v>159</v>
      </c>
      <c r="F7" s="9">
        <v>0</v>
      </c>
      <c r="G7" s="10" t="s">
        <v>176</v>
      </c>
      <c r="H7" s="9">
        <v>7.7226414600000002</v>
      </c>
      <c r="I7" s="10" t="s">
        <v>159</v>
      </c>
      <c r="J7" s="9">
        <v>0</v>
      </c>
      <c r="K7" s="10" t="s">
        <v>176</v>
      </c>
      <c r="L7" s="9">
        <v>2.5476640000000002</v>
      </c>
      <c r="M7" s="10" t="s">
        <v>159</v>
      </c>
      <c r="N7" s="9">
        <v>0</v>
      </c>
      <c r="O7" s="10" t="s">
        <v>176</v>
      </c>
      <c r="P7" s="9">
        <v>0</v>
      </c>
      <c r="Q7" s="10" t="s">
        <v>244</v>
      </c>
      <c r="R7" s="9">
        <v>28.085305460000001</v>
      </c>
      <c r="S7" s="10" t="s">
        <v>178</v>
      </c>
    </row>
    <row r="8" spans="1:19" x14ac:dyDescent="0.2">
      <c r="A8" s="12" t="s">
        <v>171</v>
      </c>
      <c r="B8" s="9">
        <v>0</v>
      </c>
      <c r="C8" s="10" t="s">
        <v>176</v>
      </c>
      <c r="D8" s="9">
        <v>16.044</v>
      </c>
      <c r="E8" s="10" t="s">
        <v>159</v>
      </c>
      <c r="F8" s="9">
        <v>0</v>
      </c>
      <c r="G8" s="10" t="s">
        <v>176</v>
      </c>
      <c r="H8" s="9">
        <v>10.481852999999999</v>
      </c>
      <c r="I8" s="10" t="s">
        <v>159</v>
      </c>
      <c r="J8" s="9">
        <v>0</v>
      </c>
      <c r="K8" s="10" t="s">
        <v>176</v>
      </c>
      <c r="L8" s="9">
        <v>2.703919</v>
      </c>
      <c r="M8" s="10" t="s">
        <v>159</v>
      </c>
      <c r="N8" s="9">
        <v>0</v>
      </c>
      <c r="O8" s="10" t="s">
        <v>176</v>
      </c>
      <c r="P8" s="9">
        <v>0</v>
      </c>
      <c r="Q8" s="10" t="s">
        <v>244</v>
      </c>
      <c r="R8" s="9">
        <v>29.229772000000001</v>
      </c>
      <c r="S8" s="10" t="s">
        <v>178</v>
      </c>
    </row>
    <row r="9" spans="1:19" x14ac:dyDescent="0.2">
      <c r="A9" s="12" t="s">
        <v>172</v>
      </c>
      <c r="B9" s="9">
        <v>0</v>
      </c>
      <c r="C9" s="10" t="s">
        <v>176</v>
      </c>
      <c r="D9" s="9">
        <v>16.337</v>
      </c>
      <c r="E9" s="10" t="s">
        <v>159</v>
      </c>
      <c r="F9" s="9">
        <v>0</v>
      </c>
      <c r="G9" s="10" t="s">
        <v>176</v>
      </c>
      <c r="H9" s="9">
        <v>10.832390999999999</v>
      </c>
      <c r="I9" s="10" t="s">
        <v>159</v>
      </c>
      <c r="J9" s="9">
        <v>0</v>
      </c>
      <c r="K9" s="10" t="s">
        <v>176</v>
      </c>
      <c r="L9" s="9">
        <v>2.559564</v>
      </c>
      <c r="M9" s="10" t="s">
        <v>159</v>
      </c>
      <c r="N9" s="9">
        <v>2.2609600799999998</v>
      </c>
      <c r="O9" s="10" t="s">
        <v>159</v>
      </c>
      <c r="P9" s="9">
        <v>0</v>
      </c>
      <c r="Q9" s="10" t="s">
        <v>244</v>
      </c>
      <c r="R9" s="9">
        <v>31.989915079999999</v>
      </c>
      <c r="S9" s="10" t="s">
        <v>178</v>
      </c>
    </row>
    <row r="10" spans="1:19" x14ac:dyDescent="0.2">
      <c r="A10" s="12" t="s">
        <v>173</v>
      </c>
      <c r="B10" s="9">
        <v>0</v>
      </c>
      <c r="C10" s="10" t="s">
        <v>176</v>
      </c>
      <c r="D10" s="9">
        <v>7.4720000000000004</v>
      </c>
      <c r="E10" s="10" t="s">
        <v>159</v>
      </c>
      <c r="F10" s="9">
        <v>0</v>
      </c>
      <c r="G10" s="10" t="s">
        <v>176</v>
      </c>
      <c r="H10" s="9">
        <v>5.5533887599999998</v>
      </c>
      <c r="I10" s="10" t="s">
        <v>159</v>
      </c>
      <c r="J10" s="9">
        <v>0</v>
      </c>
      <c r="K10" s="10" t="s">
        <v>176</v>
      </c>
      <c r="L10" s="9">
        <v>2.6633110000000002</v>
      </c>
      <c r="M10" s="10" t="s">
        <v>159</v>
      </c>
      <c r="N10" s="9">
        <v>1.6619853200000001</v>
      </c>
      <c r="O10" s="10" t="s">
        <v>159</v>
      </c>
      <c r="P10" s="9">
        <v>0</v>
      </c>
      <c r="Q10" s="10" t="s">
        <v>244</v>
      </c>
      <c r="R10" s="9">
        <v>17.350685080000002</v>
      </c>
      <c r="S10" s="10" t="s">
        <v>178</v>
      </c>
    </row>
    <row r="11" spans="1:19" x14ac:dyDescent="0.2">
      <c r="A11" s="12" t="s">
        <v>174</v>
      </c>
      <c r="B11" s="9">
        <v>0</v>
      </c>
      <c r="C11" s="10" t="s">
        <v>176</v>
      </c>
      <c r="D11" s="9">
        <v>7.5220000000000002</v>
      </c>
      <c r="E11" s="10" t="s">
        <v>159</v>
      </c>
      <c r="F11" s="9">
        <v>0</v>
      </c>
      <c r="G11" s="10" t="s">
        <v>176</v>
      </c>
      <c r="H11" s="9">
        <v>6.7840601200000004</v>
      </c>
      <c r="I11" s="10" t="s">
        <v>159</v>
      </c>
      <c r="J11" s="9">
        <v>0</v>
      </c>
      <c r="K11" s="10" t="s">
        <v>176</v>
      </c>
      <c r="L11" s="9">
        <v>1.124309</v>
      </c>
      <c r="M11" s="10" t="s">
        <v>159</v>
      </c>
      <c r="N11" s="9">
        <v>1.5992808700000001</v>
      </c>
      <c r="O11" s="10" t="s">
        <v>159</v>
      </c>
      <c r="P11" s="9">
        <v>0</v>
      </c>
      <c r="Q11" s="10" t="s">
        <v>244</v>
      </c>
      <c r="R11" s="9">
        <v>17.029649989999999</v>
      </c>
      <c r="S11" s="10" t="s">
        <v>178</v>
      </c>
    </row>
    <row r="12" spans="1:19" x14ac:dyDescent="0.2">
      <c r="A12" s="12" t="s">
        <v>175</v>
      </c>
      <c r="B12" s="9">
        <v>0</v>
      </c>
      <c r="C12" s="10" t="s">
        <v>176</v>
      </c>
      <c r="D12" s="9">
        <v>7.3449999999999998</v>
      </c>
      <c r="E12" s="10" t="s">
        <v>159</v>
      </c>
      <c r="F12" s="9">
        <v>0</v>
      </c>
      <c r="G12" s="10" t="s">
        <v>176</v>
      </c>
      <c r="H12" s="9">
        <v>9.4813975300000006</v>
      </c>
      <c r="I12" s="10" t="s">
        <v>159</v>
      </c>
      <c r="J12" s="9">
        <v>0</v>
      </c>
      <c r="K12" s="10" t="s">
        <v>176</v>
      </c>
      <c r="L12" s="9">
        <v>1.1890000000000001</v>
      </c>
      <c r="M12" s="10" t="s">
        <v>159</v>
      </c>
      <c r="N12" s="9">
        <v>1.5992808700000001</v>
      </c>
      <c r="O12" s="10" t="s">
        <v>159</v>
      </c>
      <c r="P12" s="9">
        <v>0</v>
      </c>
      <c r="Q12" s="10" t="s">
        <v>244</v>
      </c>
      <c r="R12" s="9">
        <v>19.614678399999999</v>
      </c>
      <c r="S12" s="10" t="s">
        <v>178</v>
      </c>
    </row>
    <row r="13" spans="1:19" x14ac:dyDescent="0.2">
      <c r="A13" s="12" t="s">
        <v>179</v>
      </c>
      <c r="B13" s="9">
        <v>0</v>
      </c>
      <c r="C13" s="10" t="s">
        <v>176</v>
      </c>
      <c r="D13" s="9">
        <v>7.4850000000000003</v>
      </c>
      <c r="E13" s="10" t="s">
        <v>159</v>
      </c>
      <c r="F13" s="9">
        <v>0</v>
      </c>
      <c r="G13" s="10" t="s">
        <v>176</v>
      </c>
      <c r="H13" s="9">
        <v>11.336592339999999</v>
      </c>
      <c r="I13" s="10" t="s">
        <v>159</v>
      </c>
      <c r="J13" s="9">
        <v>0</v>
      </c>
      <c r="K13" s="10" t="s">
        <v>176</v>
      </c>
      <c r="L13" s="9">
        <v>1.194</v>
      </c>
      <c r="M13" s="10" t="s">
        <v>159</v>
      </c>
      <c r="N13" s="9">
        <v>1.6214604800000001</v>
      </c>
      <c r="O13" s="10" t="s">
        <v>159</v>
      </c>
      <c r="P13" s="9">
        <v>0</v>
      </c>
      <c r="Q13" s="10" t="s">
        <v>244</v>
      </c>
      <c r="R13" s="9">
        <v>21.637052820000001</v>
      </c>
      <c r="S13" s="10" t="s">
        <v>178</v>
      </c>
    </row>
    <row r="14" spans="1:19" x14ac:dyDescent="0.2">
      <c r="A14" s="12" t="s">
        <v>180</v>
      </c>
      <c r="B14" s="9">
        <v>0</v>
      </c>
      <c r="C14" s="10" t="s">
        <v>176</v>
      </c>
      <c r="D14" s="9">
        <v>7.681</v>
      </c>
      <c r="E14" s="10" t="s">
        <v>159</v>
      </c>
      <c r="F14" s="9">
        <v>0</v>
      </c>
      <c r="G14" s="10" t="s">
        <v>176</v>
      </c>
      <c r="H14" s="9">
        <v>13.416582630000001</v>
      </c>
      <c r="I14" s="10" t="s">
        <v>159</v>
      </c>
      <c r="J14" s="9">
        <v>0</v>
      </c>
      <c r="K14" s="10" t="s">
        <v>176</v>
      </c>
      <c r="L14" s="9">
        <v>1.4590000000000001</v>
      </c>
      <c r="M14" s="10" t="s">
        <v>159</v>
      </c>
      <c r="N14" s="9">
        <v>1.5903590599999999</v>
      </c>
      <c r="O14" s="10" t="s">
        <v>159</v>
      </c>
      <c r="P14" s="9">
        <v>0</v>
      </c>
      <c r="Q14" s="10" t="s">
        <v>244</v>
      </c>
      <c r="R14" s="9">
        <v>24.146941689999998</v>
      </c>
      <c r="S14" s="10" t="s">
        <v>178</v>
      </c>
    </row>
    <row r="15" spans="1:19" x14ac:dyDescent="0.2">
      <c r="A15" s="12" t="s">
        <v>181</v>
      </c>
      <c r="B15" s="9">
        <v>0</v>
      </c>
      <c r="C15" s="10" t="s">
        <v>176</v>
      </c>
      <c r="D15" s="9">
        <v>7.4770000000000003</v>
      </c>
      <c r="E15" s="10" t="s">
        <v>159</v>
      </c>
      <c r="F15" s="9">
        <v>0</v>
      </c>
      <c r="G15" s="10" t="s">
        <v>176</v>
      </c>
      <c r="H15" s="9">
        <v>14.3046866</v>
      </c>
      <c r="I15" s="10" t="s">
        <v>159</v>
      </c>
      <c r="J15" s="9">
        <v>0</v>
      </c>
      <c r="K15" s="10" t="s">
        <v>176</v>
      </c>
      <c r="L15" s="9">
        <v>1.4510000000000001</v>
      </c>
      <c r="M15" s="10" t="s">
        <v>159</v>
      </c>
      <c r="N15" s="9">
        <v>1.5</v>
      </c>
      <c r="O15" s="10" t="s">
        <v>159</v>
      </c>
      <c r="P15" s="9">
        <v>0</v>
      </c>
      <c r="Q15" s="10" t="s">
        <v>244</v>
      </c>
      <c r="R15" s="9">
        <v>24.732686600000001</v>
      </c>
      <c r="S15" s="10" t="s">
        <v>178</v>
      </c>
    </row>
    <row r="16" spans="1:19" x14ac:dyDescent="0.2">
      <c r="A16" s="12" t="s">
        <v>182</v>
      </c>
      <c r="B16" s="9">
        <v>0</v>
      </c>
      <c r="C16" s="10" t="s">
        <v>176</v>
      </c>
      <c r="D16" s="9">
        <v>7.6950000000000003</v>
      </c>
      <c r="E16" s="10" t="s">
        <v>159</v>
      </c>
      <c r="F16" s="9">
        <v>0</v>
      </c>
      <c r="G16" s="10" t="s">
        <v>176</v>
      </c>
      <c r="H16" s="9">
        <v>13.36826683</v>
      </c>
      <c r="I16" s="10" t="s">
        <v>159</v>
      </c>
      <c r="J16" s="9">
        <v>0</v>
      </c>
      <c r="K16" s="10" t="s">
        <v>176</v>
      </c>
      <c r="L16" s="9">
        <v>1.512</v>
      </c>
      <c r="M16" s="10" t="s">
        <v>159</v>
      </c>
      <c r="N16" s="9">
        <v>1.7620586856</v>
      </c>
      <c r="O16" s="10" t="s">
        <v>159</v>
      </c>
      <c r="P16" s="9">
        <v>0</v>
      </c>
      <c r="Q16" s="10" t="s">
        <v>244</v>
      </c>
      <c r="R16" s="9">
        <v>24.3373255156</v>
      </c>
      <c r="S16" s="10" t="s">
        <v>178</v>
      </c>
    </row>
    <row r="17" spans="1:19" x14ac:dyDescent="0.2">
      <c r="A17" s="12" t="s">
        <v>183</v>
      </c>
      <c r="B17" s="9">
        <v>0</v>
      </c>
      <c r="C17" s="10" t="s">
        <v>176</v>
      </c>
      <c r="D17" s="9">
        <v>7.7709999999999999</v>
      </c>
      <c r="E17" s="10" t="s">
        <v>159</v>
      </c>
      <c r="F17" s="9">
        <v>0</v>
      </c>
      <c r="G17" s="10" t="s">
        <v>176</v>
      </c>
      <c r="H17" s="9">
        <v>17.272005700000001</v>
      </c>
      <c r="I17" s="10" t="s">
        <v>159</v>
      </c>
      <c r="J17" s="9">
        <v>0</v>
      </c>
      <c r="K17" s="10" t="s">
        <v>176</v>
      </c>
      <c r="L17" s="9">
        <v>1.617</v>
      </c>
      <c r="M17" s="10" t="s">
        <v>159</v>
      </c>
      <c r="N17" s="9">
        <v>1.5872901060239999</v>
      </c>
      <c r="O17" s="10" t="s">
        <v>159</v>
      </c>
      <c r="P17" s="9">
        <v>0</v>
      </c>
      <c r="Q17" s="10" t="s">
        <v>244</v>
      </c>
      <c r="R17" s="9">
        <v>28.247295806023999</v>
      </c>
      <c r="S17" s="10" t="s">
        <v>178</v>
      </c>
    </row>
    <row r="18" spans="1:19" x14ac:dyDescent="0.2">
      <c r="A18" s="12" t="s">
        <v>185</v>
      </c>
      <c r="B18" s="9">
        <v>0</v>
      </c>
      <c r="C18" s="10" t="s">
        <v>176</v>
      </c>
      <c r="D18" s="9">
        <v>10.122999999999999</v>
      </c>
      <c r="E18" s="10" t="s">
        <v>159</v>
      </c>
      <c r="F18" s="9">
        <v>0</v>
      </c>
      <c r="G18" s="10" t="s">
        <v>176</v>
      </c>
      <c r="H18" s="9">
        <v>19.33477396</v>
      </c>
      <c r="I18" s="10" t="s">
        <v>159</v>
      </c>
      <c r="J18" s="9">
        <v>0</v>
      </c>
      <c r="K18" s="10" t="s">
        <v>176</v>
      </c>
      <c r="L18" s="9">
        <v>1.806</v>
      </c>
      <c r="M18" s="10" t="s">
        <v>159</v>
      </c>
      <c r="N18" s="9">
        <v>1.59661075</v>
      </c>
      <c r="O18" s="10" t="s">
        <v>159</v>
      </c>
      <c r="P18" s="9">
        <v>0</v>
      </c>
      <c r="Q18" s="10" t="s">
        <v>244</v>
      </c>
      <c r="R18" s="9">
        <v>32.860384709999998</v>
      </c>
      <c r="S18" s="10" t="s">
        <v>178</v>
      </c>
    </row>
    <row r="19" spans="1:19" x14ac:dyDescent="0.2">
      <c r="A19" s="12" t="s">
        <v>186</v>
      </c>
      <c r="B19" s="9">
        <v>0</v>
      </c>
      <c r="C19" s="10" t="s">
        <v>176</v>
      </c>
      <c r="D19" s="9">
        <v>10.561</v>
      </c>
      <c r="E19" s="10" t="s">
        <v>159</v>
      </c>
      <c r="F19" s="9">
        <v>0</v>
      </c>
      <c r="G19" s="10" t="s">
        <v>176</v>
      </c>
      <c r="H19" s="9">
        <v>17.857293779999999</v>
      </c>
      <c r="I19" s="10" t="s">
        <v>159</v>
      </c>
      <c r="J19" s="9">
        <v>0</v>
      </c>
      <c r="K19" s="10" t="s">
        <v>176</v>
      </c>
      <c r="L19" s="9">
        <v>1.7789999999999999</v>
      </c>
      <c r="M19" s="10" t="s">
        <v>159</v>
      </c>
      <c r="N19" s="9">
        <v>1.4158154599999999</v>
      </c>
      <c r="O19" s="10" t="s">
        <v>159</v>
      </c>
      <c r="P19" s="9">
        <v>0</v>
      </c>
      <c r="Q19" s="10" t="s">
        <v>244</v>
      </c>
      <c r="R19" s="9">
        <v>31.61310924</v>
      </c>
      <c r="S19" s="10" t="s">
        <v>178</v>
      </c>
    </row>
    <row r="20" spans="1:19" x14ac:dyDescent="0.2">
      <c r="A20" s="12" t="s">
        <v>187</v>
      </c>
      <c r="B20" s="9">
        <v>0</v>
      </c>
      <c r="C20" s="10" t="s">
        <v>176</v>
      </c>
      <c r="D20" s="9">
        <v>11.987</v>
      </c>
      <c r="E20" s="10" t="s">
        <v>159</v>
      </c>
      <c r="F20" s="9">
        <v>0</v>
      </c>
      <c r="G20" s="10" t="s">
        <v>176</v>
      </c>
      <c r="H20" s="9">
        <v>20.155242179999998</v>
      </c>
      <c r="I20" s="10" t="s">
        <v>159</v>
      </c>
      <c r="J20" s="9">
        <v>0</v>
      </c>
      <c r="K20" s="10" t="s">
        <v>176</v>
      </c>
      <c r="L20" s="9">
        <v>1.952</v>
      </c>
      <c r="M20" s="10" t="s">
        <v>159</v>
      </c>
      <c r="N20" s="9">
        <v>1.40284878</v>
      </c>
      <c r="O20" s="10" t="s">
        <v>159</v>
      </c>
      <c r="P20" s="9">
        <v>0</v>
      </c>
      <c r="Q20" s="10" t="s">
        <v>244</v>
      </c>
      <c r="R20" s="9">
        <v>35.497090960000001</v>
      </c>
      <c r="S20" s="10" t="s">
        <v>178</v>
      </c>
    </row>
    <row r="21" spans="1:19" x14ac:dyDescent="0.2">
      <c r="A21" s="12" t="s">
        <v>188</v>
      </c>
      <c r="B21" s="9">
        <v>0</v>
      </c>
      <c r="C21" s="10" t="s">
        <v>176</v>
      </c>
      <c r="D21" s="9">
        <v>12.919</v>
      </c>
      <c r="E21" s="10" t="s">
        <v>159</v>
      </c>
      <c r="F21" s="9">
        <v>0</v>
      </c>
      <c r="G21" s="10" t="s">
        <v>176</v>
      </c>
      <c r="H21" s="9">
        <v>21.586431279999999</v>
      </c>
      <c r="I21" s="10" t="s">
        <v>159</v>
      </c>
      <c r="J21" s="9">
        <v>0</v>
      </c>
      <c r="K21" s="10" t="s">
        <v>176</v>
      </c>
      <c r="L21" s="9">
        <v>1.907</v>
      </c>
      <c r="M21" s="10" t="s">
        <v>159</v>
      </c>
      <c r="N21" s="9">
        <v>1.7086559400000001</v>
      </c>
      <c r="O21" s="10" t="s">
        <v>159</v>
      </c>
      <c r="P21" s="9">
        <v>0</v>
      </c>
      <c r="Q21" s="10" t="s">
        <v>244</v>
      </c>
      <c r="R21" s="9">
        <v>38.12108722</v>
      </c>
      <c r="S21" s="10" t="s">
        <v>178</v>
      </c>
    </row>
    <row r="22" spans="1:19" x14ac:dyDescent="0.2">
      <c r="A22" s="12" t="s">
        <v>189</v>
      </c>
      <c r="B22" s="9">
        <v>0</v>
      </c>
      <c r="C22" s="10" t="s">
        <v>176</v>
      </c>
      <c r="D22" s="9">
        <v>12.879</v>
      </c>
      <c r="E22" s="10" t="s">
        <v>159</v>
      </c>
      <c r="F22" s="9">
        <v>0</v>
      </c>
      <c r="G22" s="10" t="s">
        <v>176</v>
      </c>
      <c r="H22" s="9">
        <v>21.950026260000001</v>
      </c>
      <c r="I22" s="10" t="s">
        <v>159</v>
      </c>
      <c r="J22" s="9">
        <v>0</v>
      </c>
      <c r="K22" s="10" t="s">
        <v>176</v>
      </c>
      <c r="L22" s="9">
        <v>1.861</v>
      </c>
      <c r="M22" s="10" t="s">
        <v>159</v>
      </c>
      <c r="N22" s="9">
        <v>3.3678614969799998</v>
      </c>
      <c r="O22" s="10" t="s">
        <v>159</v>
      </c>
      <c r="P22" s="9">
        <v>0</v>
      </c>
      <c r="Q22" s="10" t="s">
        <v>244</v>
      </c>
      <c r="R22" s="9">
        <v>40.057887756980001</v>
      </c>
      <c r="S22" s="10" t="s">
        <v>178</v>
      </c>
    </row>
    <row r="23" spans="1:19" x14ac:dyDescent="0.2">
      <c r="A23" s="12" t="s">
        <v>190</v>
      </c>
      <c r="B23" s="9">
        <v>0</v>
      </c>
      <c r="C23" s="10" t="s">
        <v>176</v>
      </c>
      <c r="D23" s="9">
        <v>12.574</v>
      </c>
      <c r="E23" s="10" t="s">
        <v>159</v>
      </c>
      <c r="F23" s="9">
        <v>0</v>
      </c>
      <c r="G23" s="10" t="s">
        <v>176</v>
      </c>
      <c r="H23" s="9">
        <v>22.19096828</v>
      </c>
      <c r="I23" s="10" t="s">
        <v>159</v>
      </c>
      <c r="J23" s="9">
        <v>12.077</v>
      </c>
      <c r="K23" s="10" t="s">
        <v>159</v>
      </c>
      <c r="L23" s="9">
        <v>2.036</v>
      </c>
      <c r="M23" s="10" t="s">
        <v>159</v>
      </c>
      <c r="N23" s="9">
        <v>3.6356910178800002</v>
      </c>
      <c r="O23" s="10" t="s">
        <v>159</v>
      </c>
      <c r="P23" s="9">
        <v>0</v>
      </c>
      <c r="Q23" s="10" t="s">
        <v>244</v>
      </c>
      <c r="R23" s="9">
        <v>52.513659297879997</v>
      </c>
      <c r="S23" s="10" t="s">
        <v>178</v>
      </c>
    </row>
    <row r="24" spans="1:19" x14ac:dyDescent="0.2">
      <c r="A24" s="12" t="s">
        <v>191</v>
      </c>
      <c r="B24" s="9">
        <v>7.5999999999999998E-2</v>
      </c>
      <c r="C24" s="10" t="s">
        <v>159</v>
      </c>
      <c r="D24" s="9">
        <v>13.835000000000001</v>
      </c>
      <c r="E24" s="10" t="s">
        <v>159</v>
      </c>
      <c r="F24" s="9">
        <v>0</v>
      </c>
      <c r="G24" s="10" t="s">
        <v>176</v>
      </c>
      <c r="H24" s="9">
        <v>20.634767180000001</v>
      </c>
      <c r="I24" s="10" t="s">
        <v>159</v>
      </c>
      <c r="J24" s="9">
        <v>11.973000000000001</v>
      </c>
      <c r="K24" s="10" t="s">
        <v>159</v>
      </c>
      <c r="L24" s="9">
        <v>2.0449999999999999</v>
      </c>
      <c r="M24" s="10" t="s">
        <v>159</v>
      </c>
      <c r="N24" s="9">
        <v>4.0572527899999997</v>
      </c>
      <c r="O24" s="10" t="s">
        <v>159</v>
      </c>
      <c r="P24" s="9">
        <v>0</v>
      </c>
      <c r="Q24" s="10" t="s">
        <v>244</v>
      </c>
      <c r="R24" s="9">
        <v>52.621019969999999</v>
      </c>
      <c r="S24" s="10" t="s">
        <v>178</v>
      </c>
    </row>
    <row r="25" spans="1:19" x14ac:dyDescent="0.2">
      <c r="A25" s="12" t="s">
        <v>193</v>
      </c>
      <c r="B25" s="9">
        <v>0.11799999999999999</v>
      </c>
      <c r="C25" s="10" t="s">
        <v>159</v>
      </c>
      <c r="D25" s="9">
        <v>15.385999999999999</v>
      </c>
      <c r="E25" s="10" t="s">
        <v>159</v>
      </c>
      <c r="F25" s="9">
        <v>0</v>
      </c>
      <c r="G25" s="10" t="s">
        <v>176</v>
      </c>
      <c r="H25" s="9">
        <v>21.109401389999999</v>
      </c>
      <c r="I25" s="10" t="s">
        <v>159</v>
      </c>
      <c r="J25" s="9">
        <v>13.25</v>
      </c>
      <c r="K25" s="10" t="s">
        <v>159</v>
      </c>
      <c r="L25" s="9">
        <v>2.2490000000000001</v>
      </c>
      <c r="M25" s="10" t="s">
        <v>159</v>
      </c>
      <c r="N25" s="9">
        <v>4.8</v>
      </c>
      <c r="O25" s="10" t="s">
        <v>159</v>
      </c>
      <c r="P25" s="9">
        <v>0</v>
      </c>
      <c r="Q25" s="10" t="s">
        <v>244</v>
      </c>
      <c r="R25" s="9">
        <v>56.912401389999999</v>
      </c>
      <c r="S25" s="10" t="s">
        <v>178</v>
      </c>
    </row>
    <row r="26" spans="1:19" x14ac:dyDescent="0.2">
      <c r="A26" s="12" t="s">
        <v>194</v>
      </c>
      <c r="B26" s="9">
        <v>0.30299999999999999</v>
      </c>
      <c r="C26" s="10" t="s">
        <v>159</v>
      </c>
      <c r="D26" s="9">
        <v>16.408000000000001</v>
      </c>
      <c r="E26" s="10" t="s">
        <v>159</v>
      </c>
      <c r="F26" s="9">
        <v>0</v>
      </c>
      <c r="G26" s="10" t="s">
        <v>176</v>
      </c>
      <c r="H26" s="9">
        <v>20.37369155</v>
      </c>
      <c r="I26" s="10" t="s">
        <v>159</v>
      </c>
      <c r="J26" s="9">
        <v>14.500999999999999</v>
      </c>
      <c r="K26" s="10" t="s">
        <v>159</v>
      </c>
      <c r="L26" s="9">
        <v>2.605</v>
      </c>
      <c r="M26" s="10" t="s">
        <v>159</v>
      </c>
      <c r="N26" s="9">
        <v>5.6609570537399998</v>
      </c>
      <c r="O26" s="10" t="s">
        <v>159</v>
      </c>
      <c r="P26" s="9">
        <v>0</v>
      </c>
      <c r="Q26" s="10" t="s">
        <v>244</v>
      </c>
      <c r="R26" s="9">
        <v>59.851648603740003</v>
      </c>
      <c r="S26" s="10" t="s">
        <v>178</v>
      </c>
    </row>
    <row r="27" spans="1:19" x14ac:dyDescent="0.2">
      <c r="A27" s="12" t="s">
        <v>196</v>
      </c>
      <c r="B27" s="9">
        <v>1.1259999999999999</v>
      </c>
      <c r="C27" s="10" t="s">
        <v>159</v>
      </c>
      <c r="D27" s="9">
        <v>15.821</v>
      </c>
      <c r="E27" s="10" t="s">
        <v>159</v>
      </c>
      <c r="F27" s="9">
        <v>1.05</v>
      </c>
      <c r="G27" s="10" t="s">
        <v>159</v>
      </c>
      <c r="H27" s="9">
        <v>19.725159049999998</v>
      </c>
      <c r="I27" s="10" t="s">
        <v>159</v>
      </c>
      <c r="J27" s="9">
        <v>13.872999999999999</v>
      </c>
      <c r="K27" s="10" t="s">
        <v>159</v>
      </c>
      <c r="L27" s="9">
        <v>1.6719999999999999</v>
      </c>
      <c r="M27" s="10" t="s">
        <v>159</v>
      </c>
      <c r="N27" s="9">
        <v>5.5903244025600003</v>
      </c>
      <c r="O27" s="10" t="s">
        <v>159</v>
      </c>
      <c r="P27" s="9">
        <v>0</v>
      </c>
      <c r="Q27" s="10" t="s">
        <v>244</v>
      </c>
      <c r="R27" s="9">
        <v>58.857483452559997</v>
      </c>
      <c r="S27" s="10" t="s">
        <v>159</v>
      </c>
    </row>
    <row r="28" spans="1:19" x14ac:dyDescent="0.2">
      <c r="A28" s="12" t="s">
        <v>197</v>
      </c>
      <c r="B28" s="9">
        <v>1.1619999999999999</v>
      </c>
      <c r="C28" s="10" t="s">
        <v>159</v>
      </c>
      <c r="D28" s="9">
        <v>15.106999999999999</v>
      </c>
      <c r="E28" s="10" t="s">
        <v>159</v>
      </c>
      <c r="F28" s="9">
        <v>1.004</v>
      </c>
      <c r="G28" s="10" t="s">
        <v>159</v>
      </c>
      <c r="H28" s="9">
        <v>20.32413682</v>
      </c>
      <c r="I28" s="10" t="s">
        <v>159</v>
      </c>
      <c r="J28" s="9">
        <v>14.17</v>
      </c>
      <c r="K28" s="10" t="s">
        <v>159</v>
      </c>
      <c r="L28" s="9">
        <v>2.2610000000000001</v>
      </c>
      <c r="M28" s="10" t="s">
        <v>159</v>
      </c>
      <c r="N28" s="9">
        <v>5.3290700256408003</v>
      </c>
      <c r="O28" s="10" t="s">
        <v>159</v>
      </c>
      <c r="P28" s="9">
        <v>0</v>
      </c>
      <c r="Q28" s="10" t="s">
        <v>244</v>
      </c>
      <c r="R28" s="9">
        <v>59.357206845640803</v>
      </c>
      <c r="S28" s="10" t="s">
        <v>159</v>
      </c>
    </row>
    <row r="29" spans="1:19" x14ac:dyDescent="0.2">
      <c r="A29" s="12" t="s">
        <v>198</v>
      </c>
      <c r="B29" s="9">
        <v>2.8530000000000002</v>
      </c>
      <c r="C29" s="10" t="s">
        <v>159</v>
      </c>
      <c r="D29" s="9">
        <v>11.061999999999999</v>
      </c>
      <c r="E29" s="10" t="s">
        <v>159</v>
      </c>
      <c r="F29" s="9">
        <v>0.92300000000000004</v>
      </c>
      <c r="G29" s="10" t="s">
        <v>159</v>
      </c>
      <c r="H29" s="9">
        <v>16.171991030000001</v>
      </c>
      <c r="I29" s="10" t="s">
        <v>159</v>
      </c>
      <c r="J29" s="9">
        <v>12.657</v>
      </c>
      <c r="K29" s="10" t="s">
        <v>159</v>
      </c>
      <c r="L29" s="9">
        <v>1.8069999999999999</v>
      </c>
      <c r="M29" s="10" t="s">
        <v>159</v>
      </c>
      <c r="N29" s="9">
        <v>3.7898094000000002</v>
      </c>
      <c r="O29" s="10" t="s">
        <v>159</v>
      </c>
      <c r="P29" s="9">
        <v>0</v>
      </c>
      <c r="Q29" s="10" t="s">
        <v>244</v>
      </c>
      <c r="R29" s="9">
        <v>49.263800430000003</v>
      </c>
      <c r="S29" s="10" t="s">
        <v>159</v>
      </c>
    </row>
    <row r="30" spans="1:19" x14ac:dyDescent="0.2">
      <c r="A30" s="12" t="s">
        <v>199</v>
      </c>
      <c r="B30" s="9">
        <v>4.9189999999999996</v>
      </c>
      <c r="C30" s="10" t="s">
        <v>159</v>
      </c>
      <c r="D30" s="9">
        <v>15.717000000000001</v>
      </c>
      <c r="E30" s="10" t="s">
        <v>159</v>
      </c>
      <c r="F30" s="9">
        <v>1.6240000000000001</v>
      </c>
      <c r="G30" s="10" t="s">
        <v>159</v>
      </c>
      <c r="H30" s="9">
        <v>22.554677680000001</v>
      </c>
      <c r="I30" s="10" t="s">
        <v>159</v>
      </c>
      <c r="J30" s="9">
        <v>16.824000000000002</v>
      </c>
      <c r="K30" s="10" t="s">
        <v>159</v>
      </c>
      <c r="L30" s="9">
        <v>2.5482640000000001</v>
      </c>
      <c r="M30" s="10" t="s">
        <v>159</v>
      </c>
      <c r="N30" s="9">
        <v>3.2521888900000002</v>
      </c>
      <c r="O30" s="10" t="s">
        <v>159</v>
      </c>
      <c r="P30" s="9">
        <v>0</v>
      </c>
      <c r="Q30" s="10" t="s">
        <v>244</v>
      </c>
      <c r="R30" s="9">
        <v>67.439130570000003</v>
      </c>
      <c r="S30" s="10" t="s">
        <v>159</v>
      </c>
    </row>
    <row r="31" spans="1:19" x14ac:dyDescent="0.2">
      <c r="A31" s="12" t="s">
        <v>200</v>
      </c>
      <c r="B31" s="9">
        <v>5.6130000000000004</v>
      </c>
      <c r="C31" s="10" t="s">
        <v>159</v>
      </c>
      <c r="D31" s="9">
        <v>11.154</v>
      </c>
      <c r="E31" s="10" t="s">
        <v>159</v>
      </c>
      <c r="F31" s="9">
        <v>1.151</v>
      </c>
      <c r="G31" s="10" t="s">
        <v>159</v>
      </c>
      <c r="H31" s="9">
        <v>24.240068130000001</v>
      </c>
      <c r="I31" s="10" t="s">
        <v>159</v>
      </c>
      <c r="J31" s="9">
        <v>16.456</v>
      </c>
      <c r="K31" s="10" t="s">
        <v>159</v>
      </c>
      <c r="L31" s="9">
        <v>2.5769860000000002</v>
      </c>
      <c r="M31" s="10" t="s">
        <v>159</v>
      </c>
      <c r="N31" s="9">
        <v>5.3287235300000004</v>
      </c>
      <c r="O31" s="10" t="s">
        <v>159</v>
      </c>
      <c r="P31" s="9">
        <v>0</v>
      </c>
      <c r="Q31" s="10" t="s">
        <v>244</v>
      </c>
      <c r="R31" s="9">
        <v>66.519777660000003</v>
      </c>
      <c r="S31" s="10" t="s">
        <v>159</v>
      </c>
    </row>
    <row r="32" spans="1:19" x14ac:dyDescent="0.2">
      <c r="A32" s="15" t="s">
        <v>201</v>
      </c>
      <c r="B32" s="13">
        <v>4.0839999999999996</v>
      </c>
      <c r="C32" s="14" t="s">
        <v>159</v>
      </c>
      <c r="D32" s="13">
        <v>16.771999999999998</v>
      </c>
      <c r="E32" s="14" t="s">
        <v>159</v>
      </c>
      <c r="F32" s="13">
        <v>1.0680000000000001</v>
      </c>
      <c r="G32" s="14" t="s">
        <v>159</v>
      </c>
      <c r="H32" s="13">
        <v>27.831968270000001</v>
      </c>
      <c r="I32" s="14" t="s">
        <v>159</v>
      </c>
      <c r="J32" s="13">
        <v>14.736000000000001</v>
      </c>
      <c r="K32" s="14" t="s">
        <v>159</v>
      </c>
      <c r="L32" s="13">
        <v>2.8454160000000002</v>
      </c>
      <c r="M32" s="14" t="s">
        <v>177</v>
      </c>
      <c r="N32" s="13">
        <v>12.00071238</v>
      </c>
      <c r="O32" s="14" t="s">
        <v>159</v>
      </c>
      <c r="P32" s="13">
        <v>0</v>
      </c>
      <c r="Q32" s="14" t="s">
        <v>244</v>
      </c>
      <c r="R32" s="13">
        <v>79.338096649999997</v>
      </c>
      <c r="S32" s="14" t="s">
        <v>159</v>
      </c>
    </row>
    <row r="34" spans="1:2" x14ac:dyDescent="0.2">
      <c r="A34" s="16" t="s">
        <v>202</v>
      </c>
      <c r="B34" s="16" t="s">
        <v>231</v>
      </c>
    </row>
    <row r="36" spans="1:2" x14ac:dyDescent="0.2">
      <c r="B36" s="16" t="s">
        <v>329</v>
      </c>
    </row>
    <row r="38" spans="1:2" x14ac:dyDescent="0.2">
      <c r="B38" s="16" t="s">
        <v>208</v>
      </c>
    </row>
    <row r="39" spans="1:2" x14ac:dyDescent="0.2">
      <c r="B39" s="16" t="s">
        <v>247</v>
      </c>
    </row>
    <row r="40" spans="1:2" x14ac:dyDescent="0.2">
      <c r="B40" s="16" t="s">
        <v>209</v>
      </c>
    </row>
    <row r="43" spans="1:2" x14ac:dyDescent="0.2">
      <c r="A43" s="17" t="str">
        <f>HYPERLINK("#'KENO 10'!A2", "&lt;&lt;&lt; Previous table")</f>
        <v>&lt;&lt;&lt; Previous table</v>
      </c>
    </row>
    <row r="44" spans="1:2" x14ac:dyDescent="0.2">
      <c r="A44" s="17" t="str">
        <f>HYPERLINK("#'KENO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HYPERLINK("#'INDEX'!B62", "Link to index")</f>
        <v>Link to index</v>
      </c>
    </row>
    <row r="2" spans="1:19" ht="15.75" customHeight="1" x14ac:dyDescent="0.2">
      <c r="A2" s="25" t="s">
        <v>330</v>
      </c>
      <c r="B2" s="24"/>
      <c r="C2" s="24"/>
      <c r="D2" s="24"/>
      <c r="E2" s="24"/>
      <c r="F2" s="24"/>
      <c r="G2" s="24"/>
      <c r="H2" s="24"/>
      <c r="I2" s="24"/>
      <c r="J2" s="24"/>
      <c r="K2" s="24"/>
      <c r="L2" s="24"/>
      <c r="M2" s="24"/>
      <c r="N2" s="24"/>
      <c r="O2" s="24"/>
      <c r="P2" s="24"/>
      <c r="Q2" s="24"/>
      <c r="R2" s="24"/>
      <c r="S2" s="24"/>
    </row>
    <row r="3" spans="1:19" ht="15.75" customHeight="1" x14ac:dyDescent="0.2">
      <c r="A3" s="25" t="s">
        <v>80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176</v>
      </c>
      <c r="D7" s="9">
        <v>34.938671641790997</v>
      </c>
      <c r="E7" s="10" t="s">
        <v>159</v>
      </c>
      <c r="F7" s="9">
        <v>0</v>
      </c>
      <c r="G7" s="10" t="s">
        <v>176</v>
      </c>
      <c r="H7" s="9">
        <v>15.1455983260298</v>
      </c>
      <c r="I7" s="10" t="s">
        <v>159</v>
      </c>
      <c r="J7" s="9">
        <v>0</v>
      </c>
      <c r="K7" s="10" t="s">
        <v>176</v>
      </c>
      <c r="L7" s="9">
        <v>4.9964634268656702</v>
      </c>
      <c r="M7" s="10" t="s">
        <v>159</v>
      </c>
      <c r="N7" s="9">
        <v>0</v>
      </c>
      <c r="O7" s="10" t="s">
        <v>176</v>
      </c>
      <c r="P7" s="9">
        <v>0</v>
      </c>
      <c r="Q7" s="10" t="s">
        <v>244</v>
      </c>
      <c r="R7" s="9">
        <v>55.080733394686597</v>
      </c>
      <c r="S7" s="10" t="s">
        <v>178</v>
      </c>
    </row>
    <row r="8" spans="1:19" x14ac:dyDescent="0.2">
      <c r="A8" s="12" t="s">
        <v>171</v>
      </c>
      <c r="B8" s="9">
        <v>0</v>
      </c>
      <c r="C8" s="10" t="s">
        <v>176</v>
      </c>
      <c r="D8" s="9">
        <v>31.0941238938053</v>
      </c>
      <c r="E8" s="10" t="s">
        <v>159</v>
      </c>
      <c r="F8" s="9">
        <v>0</v>
      </c>
      <c r="G8" s="10" t="s">
        <v>176</v>
      </c>
      <c r="H8" s="9">
        <v>20.314387672566401</v>
      </c>
      <c r="I8" s="10" t="s">
        <v>159</v>
      </c>
      <c r="J8" s="9">
        <v>0</v>
      </c>
      <c r="K8" s="10" t="s">
        <v>176</v>
      </c>
      <c r="L8" s="9">
        <v>5.2403385929203496</v>
      </c>
      <c r="M8" s="10" t="s">
        <v>159</v>
      </c>
      <c r="N8" s="9">
        <v>0</v>
      </c>
      <c r="O8" s="10" t="s">
        <v>176</v>
      </c>
      <c r="P8" s="9">
        <v>0</v>
      </c>
      <c r="Q8" s="10" t="s">
        <v>244</v>
      </c>
      <c r="R8" s="9">
        <v>56.648850159292003</v>
      </c>
      <c r="S8" s="10" t="s">
        <v>178</v>
      </c>
    </row>
    <row r="9" spans="1:19" x14ac:dyDescent="0.2">
      <c r="A9" s="12" t="s">
        <v>172</v>
      </c>
      <c r="B9" s="9">
        <v>0</v>
      </c>
      <c r="C9" s="10" t="s">
        <v>176</v>
      </c>
      <c r="D9" s="9">
        <v>30.9320144092219</v>
      </c>
      <c r="E9" s="10" t="s">
        <v>159</v>
      </c>
      <c r="F9" s="9">
        <v>0</v>
      </c>
      <c r="G9" s="10" t="s">
        <v>176</v>
      </c>
      <c r="H9" s="9">
        <v>20.5097431902017</v>
      </c>
      <c r="I9" s="10" t="s">
        <v>159</v>
      </c>
      <c r="J9" s="9">
        <v>0</v>
      </c>
      <c r="K9" s="10" t="s">
        <v>176</v>
      </c>
      <c r="L9" s="9">
        <v>4.8462061902017304</v>
      </c>
      <c r="M9" s="10" t="s">
        <v>159</v>
      </c>
      <c r="N9" s="9">
        <v>4.2808379612680101</v>
      </c>
      <c r="O9" s="10" t="s">
        <v>159</v>
      </c>
      <c r="P9" s="9">
        <v>0</v>
      </c>
      <c r="Q9" s="10" t="s">
        <v>244</v>
      </c>
      <c r="R9" s="9">
        <v>60.5688017508934</v>
      </c>
      <c r="S9" s="10" t="s">
        <v>178</v>
      </c>
    </row>
    <row r="10" spans="1:19" x14ac:dyDescent="0.2">
      <c r="A10" s="12" t="s">
        <v>173</v>
      </c>
      <c r="B10" s="9">
        <v>0</v>
      </c>
      <c r="C10" s="10" t="s">
        <v>176</v>
      </c>
      <c r="D10" s="9">
        <v>13.339956521739101</v>
      </c>
      <c r="E10" s="10" t="s">
        <v>159</v>
      </c>
      <c r="F10" s="9">
        <v>0</v>
      </c>
      <c r="G10" s="10" t="s">
        <v>176</v>
      </c>
      <c r="H10" s="9">
        <v>9.9146098242391307</v>
      </c>
      <c r="I10" s="10" t="s">
        <v>159</v>
      </c>
      <c r="J10" s="9">
        <v>0</v>
      </c>
      <c r="K10" s="10" t="s">
        <v>176</v>
      </c>
      <c r="L10" s="9">
        <v>4.7548786059782602</v>
      </c>
      <c r="M10" s="10" t="s">
        <v>159</v>
      </c>
      <c r="N10" s="9">
        <v>2.9671857479347801</v>
      </c>
      <c r="O10" s="10" t="s">
        <v>159</v>
      </c>
      <c r="P10" s="9">
        <v>0</v>
      </c>
      <c r="Q10" s="10" t="s">
        <v>244</v>
      </c>
      <c r="R10" s="9">
        <v>30.976630699891299</v>
      </c>
      <c r="S10" s="10" t="s">
        <v>178</v>
      </c>
    </row>
    <row r="11" spans="1:19" x14ac:dyDescent="0.2">
      <c r="A11" s="12" t="s">
        <v>174</v>
      </c>
      <c r="B11" s="9">
        <v>0</v>
      </c>
      <c r="C11" s="10" t="s">
        <v>176</v>
      </c>
      <c r="D11" s="9">
        <v>13.0566816380449</v>
      </c>
      <c r="E11" s="10" t="s">
        <v>159</v>
      </c>
      <c r="F11" s="9">
        <v>0</v>
      </c>
      <c r="G11" s="10" t="s">
        <v>176</v>
      </c>
      <c r="H11" s="9">
        <v>11.7757661792338</v>
      </c>
      <c r="I11" s="10" t="s">
        <v>159</v>
      </c>
      <c r="J11" s="9">
        <v>0</v>
      </c>
      <c r="K11" s="10" t="s">
        <v>176</v>
      </c>
      <c r="L11" s="9">
        <v>1.9515746710700099</v>
      </c>
      <c r="M11" s="10" t="s">
        <v>159</v>
      </c>
      <c r="N11" s="9">
        <v>2.77603046655218</v>
      </c>
      <c r="O11" s="10" t="s">
        <v>159</v>
      </c>
      <c r="P11" s="9">
        <v>0</v>
      </c>
      <c r="Q11" s="10" t="s">
        <v>244</v>
      </c>
      <c r="R11" s="9">
        <v>29.5600529549009</v>
      </c>
      <c r="S11" s="10" t="s">
        <v>178</v>
      </c>
    </row>
    <row r="12" spans="1:19" x14ac:dyDescent="0.2">
      <c r="A12" s="12" t="s">
        <v>175</v>
      </c>
      <c r="B12" s="9">
        <v>0</v>
      </c>
      <c r="C12" s="10" t="s">
        <v>176</v>
      </c>
      <c r="D12" s="9">
        <v>12.3735</v>
      </c>
      <c r="E12" s="10" t="s">
        <v>159</v>
      </c>
      <c r="F12" s="9">
        <v>0</v>
      </c>
      <c r="G12" s="10" t="s">
        <v>176</v>
      </c>
      <c r="H12" s="9">
        <v>15.9725081466923</v>
      </c>
      <c r="I12" s="10" t="s">
        <v>159</v>
      </c>
      <c r="J12" s="9">
        <v>0</v>
      </c>
      <c r="K12" s="10" t="s">
        <v>176</v>
      </c>
      <c r="L12" s="9">
        <v>2.00300769230769</v>
      </c>
      <c r="M12" s="10" t="s">
        <v>159</v>
      </c>
      <c r="N12" s="9">
        <v>2.6941731579230801</v>
      </c>
      <c r="O12" s="10" t="s">
        <v>159</v>
      </c>
      <c r="P12" s="9">
        <v>0</v>
      </c>
      <c r="Q12" s="10" t="s">
        <v>244</v>
      </c>
      <c r="R12" s="9">
        <v>33.043188996923099</v>
      </c>
      <c r="S12" s="10" t="s">
        <v>178</v>
      </c>
    </row>
    <row r="13" spans="1:19" x14ac:dyDescent="0.2">
      <c r="A13" s="12" t="s">
        <v>179</v>
      </c>
      <c r="B13" s="9">
        <v>0</v>
      </c>
      <c r="C13" s="10" t="s">
        <v>176</v>
      </c>
      <c r="D13" s="9">
        <v>12.3094993742178</v>
      </c>
      <c r="E13" s="10" t="s">
        <v>159</v>
      </c>
      <c r="F13" s="9">
        <v>0</v>
      </c>
      <c r="G13" s="10" t="s">
        <v>176</v>
      </c>
      <c r="H13" s="9">
        <v>18.643657490312901</v>
      </c>
      <c r="I13" s="10" t="s">
        <v>159</v>
      </c>
      <c r="J13" s="9">
        <v>0</v>
      </c>
      <c r="K13" s="10" t="s">
        <v>176</v>
      </c>
      <c r="L13" s="9">
        <v>1.9635994993742201</v>
      </c>
      <c r="M13" s="10" t="s">
        <v>159</v>
      </c>
      <c r="N13" s="9">
        <v>2.6665820659824799</v>
      </c>
      <c r="O13" s="10" t="s">
        <v>159</v>
      </c>
      <c r="P13" s="9">
        <v>0</v>
      </c>
      <c r="Q13" s="10" t="s">
        <v>244</v>
      </c>
      <c r="R13" s="9">
        <v>35.583338429887398</v>
      </c>
      <c r="S13" s="10" t="s">
        <v>178</v>
      </c>
    </row>
    <row r="14" spans="1:19" x14ac:dyDescent="0.2">
      <c r="A14" s="12" t="s">
        <v>180</v>
      </c>
      <c r="B14" s="9">
        <v>0</v>
      </c>
      <c r="C14" s="10" t="s">
        <v>176</v>
      </c>
      <c r="D14" s="9">
        <v>12.338427872860599</v>
      </c>
      <c r="E14" s="10" t="s">
        <v>159</v>
      </c>
      <c r="F14" s="9">
        <v>0</v>
      </c>
      <c r="G14" s="10" t="s">
        <v>176</v>
      </c>
      <c r="H14" s="9">
        <v>21.551820997335</v>
      </c>
      <c r="I14" s="10" t="s">
        <v>159</v>
      </c>
      <c r="J14" s="9">
        <v>0</v>
      </c>
      <c r="K14" s="10" t="s">
        <v>176</v>
      </c>
      <c r="L14" s="9">
        <v>2.3436748166259198</v>
      </c>
      <c r="M14" s="10" t="s">
        <v>159</v>
      </c>
      <c r="N14" s="9">
        <v>2.55468435799511</v>
      </c>
      <c r="O14" s="10" t="s">
        <v>159</v>
      </c>
      <c r="P14" s="9">
        <v>0</v>
      </c>
      <c r="Q14" s="10" t="s">
        <v>244</v>
      </c>
      <c r="R14" s="9">
        <v>38.788608044816598</v>
      </c>
      <c r="S14" s="10" t="s">
        <v>178</v>
      </c>
    </row>
    <row r="15" spans="1:19" x14ac:dyDescent="0.2">
      <c r="A15" s="12" t="s">
        <v>181</v>
      </c>
      <c r="B15" s="9">
        <v>0</v>
      </c>
      <c r="C15" s="10" t="s">
        <v>176</v>
      </c>
      <c r="D15" s="9">
        <v>11.640732227488201</v>
      </c>
      <c r="E15" s="10" t="s">
        <v>159</v>
      </c>
      <c r="F15" s="9">
        <v>0</v>
      </c>
      <c r="G15" s="10" t="s">
        <v>176</v>
      </c>
      <c r="H15" s="9">
        <v>22.270566578673002</v>
      </c>
      <c r="I15" s="10" t="s">
        <v>159</v>
      </c>
      <c r="J15" s="9">
        <v>0</v>
      </c>
      <c r="K15" s="10" t="s">
        <v>176</v>
      </c>
      <c r="L15" s="9">
        <v>2.2590213270142199</v>
      </c>
      <c r="M15" s="10" t="s">
        <v>159</v>
      </c>
      <c r="N15" s="9">
        <v>2.3353080568720399</v>
      </c>
      <c r="O15" s="10" t="s">
        <v>159</v>
      </c>
      <c r="P15" s="9">
        <v>0</v>
      </c>
      <c r="Q15" s="10" t="s">
        <v>244</v>
      </c>
      <c r="R15" s="9">
        <v>38.505628190047403</v>
      </c>
      <c r="S15" s="10" t="s">
        <v>178</v>
      </c>
    </row>
    <row r="16" spans="1:19" x14ac:dyDescent="0.2">
      <c r="A16" s="12" t="s">
        <v>182</v>
      </c>
      <c r="B16" s="9">
        <v>0</v>
      </c>
      <c r="C16" s="10" t="s">
        <v>176</v>
      </c>
      <c r="D16" s="9">
        <v>11.6354775604143</v>
      </c>
      <c r="E16" s="10" t="s">
        <v>159</v>
      </c>
      <c r="F16" s="9">
        <v>0</v>
      </c>
      <c r="G16" s="10" t="s">
        <v>176</v>
      </c>
      <c r="H16" s="9">
        <v>20.213927059401598</v>
      </c>
      <c r="I16" s="10" t="s">
        <v>159</v>
      </c>
      <c r="J16" s="9">
        <v>0</v>
      </c>
      <c r="K16" s="10" t="s">
        <v>176</v>
      </c>
      <c r="L16" s="9">
        <v>2.2862692750287699</v>
      </c>
      <c r="M16" s="10" t="s">
        <v>159</v>
      </c>
      <c r="N16" s="9">
        <v>2.6643787259820502</v>
      </c>
      <c r="O16" s="10" t="s">
        <v>159</v>
      </c>
      <c r="P16" s="9">
        <v>0</v>
      </c>
      <c r="Q16" s="10" t="s">
        <v>244</v>
      </c>
      <c r="R16" s="9">
        <v>36.800052620826698</v>
      </c>
      <c r="S16" s="10" t="s">
        <v>178</v>
      </c>
    </row>
    <row r="17" spans="1:19" x14ac:dyDescent="0.2">
      <c r="A17" s="12" t="s">
        <v>183</v>
      </c>
      <c r="B17" s="9">
        <v>0</v>
      </c>
      <c r="C17" s="10" t="s">
        <v>176</v>
      </c>
      <c r="D17" s="9">
        <v>11.370928730512301</v>
      </c>
      <c r="E17" s="10" t="s">
        <v>159</v>
      </c>
      <c r="F17" s="9">
        <v>0</v>
      </c>
      <c r="G17" s="10" t="s">
        <v>176</v>
      </c>
      <c r="H17" s="9">
        <v>25.273291191314001</v>
      </c>
      <c r="I17" s="10" t="s">
        <v>159</v>
      </c>
      <c r="J17" s="9">
        <v>0</v>
      </c>
      <c r="K17" s="10" t="s">
        <v>176</v>
      </c>
      <c r="L17" s="9">
        <v>2.3660779510022301</v>
      </c>
      <c r="M17" s="10" t="s">
        <v>159</v>
      </c>
      <c r="N17" s="9">
        <v>2.3226048990150701</v>
      </c>
      <c r="O17" s="10" t="s">
        <v>159</v>
      </c>
      <c r="P17" s="9">
        <v>0</v>
      </c>
      <c r="Q17" s="10" t="s">
        <v>244</v>
      </c>
      <c r="R17" s="9">
        <v>41.3329027718436</v>
      </c>
      <c r="S17" s="10" t="s">
        <v>178</v>
      </c>
    </row>
    <row r="18" spans="1:19" x14ac:dyDescent="0.2">
      <c r="A18" s="12" t="s">
        <v>185</v>
      </c>
      <c r="B18" s="9">
        <v>0</v>
      </c>
      <c r="C18" s="10" t="s">
        <v>176</v>
      </c>
      <c r="D18" s="9">
        <v>14.3646025917927</v>
      </c>
      <c r="E18" s="10" t="s">
        <v>159</v>
      </c>
      <c r="F18" s="9">
        <v>0</v>
      </c>
      <c r="G18" s="10" t="s">
        <v>176</v>
      </c>
      <c r="H18" s="9">
        <v>27.436169528552899</v>
      </c>
      <c r="I18" s="10" t="s">
        <v>159</v>
      </c>
      <c r="J18" s="9">
        <v>0</v>
      </c>
      <c r="K18" s="10" t="s">
        <v>176</v>
      </c>
      <c r="L18" s="9">
        <v>2.5627257019438399</v>
      </c>
      <c r="M18" s="10" t="s">
        <v>159</v>
      </c>
      <c r="N18" s="9">
        <v>2.2656009994600401</v>
      </c>
      <c r="O18" s="10" t="s">
        <v>159</v>
      </c>
      <c r="P18" s="9">
        <v>0</v>
      </c>
      <c r="Q18" s="10" t="s">
        <v>244</v>
      </c>
      <c r="R18" s="9">
        <v>46.629098821749501</v>
      </c>
      <c r="S18" s="10" t="s">
        <v>178</v>
      </c>
    </row>
    <row r="19" spans="1:19" x14ac:dyDescent="0.2">
      <c r="A19" s="12" t="s">
        <v>186</v>
      </c>
      <c r="B19" s="9">
        <v>0</v>
      </c>
      <c r="C19" s="10" t="s">
        <v>176</v>
      </c>
      <c r="D19" s="9">
        <v>14.6383481012658</v>
      </c>
      <c r="E19" s="10" t="s">
        <v>159</v>
      </c>
      <c r="F19" s="9">
        <v>0</v>
      </c>
      <c r="G19" s="10" t="s">
        <v>176</v>
      </c>
      <c r="H19" s="9">
        <v>24.7515654292405</v>
      </c>
      <c r="I19" s="10" t="s">
        <v>159</v>
      </c>
      <c r="J19" s="9">
        <v>0</v>
      </c>
      <c r="K19" s="10" t="s">
        <v>176</v>
      </c>
      <c r="L19" s="9">
        <v>2.46582911392405</v>
      </c>
      <c r="M19" s="10" t="s">
        <v>159</v>
      </c>
      <c r="N19" s="9">
        <v>1.9624277578481</v>
      </c>
      <c r="O19" s="10" t="s">
        <v>159</v>
      </c>
      <c r="P19" s="9">
        <v>0</v>
      </c>
      <c r="Q19" s="10" t="s">
        <v>244</v>
      </c>
      <c r="R19" s="9">
        <v>43.818170402278497</v>
      </c>
      <c r="S19" s="10" t="s">
        <v>178</v>
      </c>
    </row>
    <row r="20" spans="1:19" x14ac:dyDescent="0.2">
      <c r="A20" s="12" t="s">
        <v>187</v>
      </c>
      <c r="B20" s="9">
        <v>0</v>
      </c>
      <c r="C20" s="10" t="s">
        <v>176</v>
      </c>
      <c r="D20" s="9">
        <v>16.121717502558901</v>
      </c>
      <c r="E20" s="10" t="s">
        <v>159</v>
      </c>
      <c r="F20" s="9">
        <v>0</v>
      </c>
      <c r="G20" s="10" t="s">
        <v>176</v>
      </c>
      <c r="H20" s="9">
        <v>27.1074597999181</v>
      </c>
      <c r="I20" s="10" t="s">
        <v>159</v>
      </c>
      <c r="J20" s="9">
        <v>0</v>
      </c>
      <c r="K20" s="10" t="s">
        <v>176</v>
      </c>
      <c r="L20" s="9">
        <v>2.6253101330603901</v>
      </c>
      <c r="M20" s="10" t="s">
        <v>159</v>
      </c>
      <c r="N20" s="9">
        <v>1.88673827729785</v>
      </c>
      <c r="O20" s="10" t="s">
        <v>159</v>
      </c>
      <c r="P20" s="9">
        <v>0</v>
      </c>
      <c r="Q20" s="10" t="s">
        <v>244</v>
      </c>
      <c r="R20" s="9">
        <v>47.741225712835202</v>
      </c>
      <c r="S20" s="10" t="s">
        <v>178</v>
      </c>
    </row>
    <row r="21" spans="1:19" x14ac:dyDescent="0.2">
      <c r="A21" s="12" t="s">
        <v>188</v>
      </c>
      <c r="B21" s="9">
        <v>0</v>
      </c>
      <c r="C21" s="10" t="s">
        <v>176</v>
      </c>
      <c r="D21" s="9">
        <v>16.975566000000001</v>
      </c>
      <c r="E21" s="10" t="s">
        <v>159</v>
      </c>
      <c r="F21" s="9">
        <v>0</v>
      </c>
      <c r="G21" s="10" t="s">
        <v>176</v>
      </c>
      <c r="H21" s="9">
        <v>28.364570701920002</v>
      </c>
      <c r="I21" s="10" t="s">
        <v>159</v>
      </c>
      <c r="J21" s="9">
        <v>0</v>
      </c>
      <c r="K21" s="10" t="s">
        <v>176</v>
      </c>
      <c r="L21" s="9">
        <v>2.505798</v>
      </c>
      <c r="M21" s="10" t="s">
        <v>159</v>
      </c>
      <c r="N21" s="9">
        <v>2.2451739051600001</v>
      </c>
      <c r="O21" s="10" t="s">
        <v>159</v>
      </c>
      <c r="P21" s="9">
        <v>0</v>
      </c>
      <c r="Q21" s="10" t="s">
        <v>244</v>
      </c>
      <c r="R21" s="9">
        <v>50.091108607080002</v>
      </c>
      <c r="S21" s="10" t="s">
        <v>178</v>
      </c>
    </row>
    <row r="22" spans="1:19" x14ac:dyDescent="0.2">
      <c r="A22" s="12" t="s">
        <v>189</v>
      </c>
      <c r="B22" s="9">
        <v>0</v>
      </c>
      <c r="C22" s="10" t="s">
        <v>176</v>
      </c>
      <c r="D22" s="9">
        <v>16.542527859237499</v>
      </c>
      <c r="E22" s="10" t="s">
        <v>159</v>
      </c>
      <c r="F22" s="9">
        <v>0</v>
      </c>
      <c r="G22" s="10" t="s">
        <v>176</v>
      </c>
      <c r="H22" s="9">
        <v>28.1938753720821</v>
      </c>
      <c r="I22" s="10" t="s">
        <v>159</v>
      </c>
      <c r="J22" s="9">
        <v>0</v>
      </c>
      <c r="K22" s="10" t="s">
        <v>176</v>
      </c>
      <c r="L22" s="9">
        <v>2.3903753665689198</v>
      </c>
      <c r="M22" s="10" t="s">
        <v>159</v>
      </c>
      <c r="N22" s="9">
        <v>4.3258748846839898</v>
      </c>
      <c r="O22" s="10" t="s">
        <v>159</v>
      </c>
      <c r="P22" s="9">
        <v>0</v>
      </c>
      <c r="Q22" s="10" t="s">
        <v>244</v>
      </c>
      <c r="R22" s="9">
        <v>51.4526534825726</v>
      </c>
      <c r="S22" s="10" t="s">
        <v>178</v>
      </c>
    </row>
    <row r="23" spans="1:19" x14ac:dyDescent="0.2">
      <c r="A23" s="12" t="s">
        <v>190</v>
      </c>
      <c r="B23" s="9">
        <v>0</v>
      </c>
      <c r="C23" s="10" t="s">
        <v>176</v>
      </c>
      <c r="D23" s="9">
        <v>15.735462857142901</v>
      </c>
      <c r="E23" s="10" t="s">
        <v>159</v>
      </c>
      <c r="F23" s="9">
        <v>0</v>
      </c>
      <c r="G23" s="10" t="s">
        <v>176</v>
      </c>
      <c r="H23" s="9">
        <v>27.770411733257099</v>
      </c>
      <c r="I23" s="10" t="s">
        <v>159</v>
      </c>
      <c r="J23" s="9">
        <v>15.113502857142899</v>
      </c>
      <c r="K23" s="10" t="s">
        <v>159</v>
      </c>
      <c r="L23" s="9">
        <v>2.5479085714285699</v>
      </c>
      <c r="M23" s="10" t="s">
        <v>159</v>
      </c>
      <c r="N23" s="9">
        <v>4.5498076166612602</v>
      </c>
      <c r="O23" s="10" t="s">
        <v>159</v>
      </c>
      <c r="P23" s="9">
        <v>0</v>
      </c>
      <c r="Q23" s="10" t="s">
        <v>244</v>
      </c>
      <c r="R23" s="9">
        <v>65.717093635632693</v>
      </c>
      <c r="S23" s="10" t="s">
        <v>178</v>
      </c>
    </row>
    <row r="24" spans="1:19" x14ac:dyDescent="0.2">
      <c r="A24" s="12" t="s">
        <v>191</v>
      </c>
      <c r="B24" s="9">
        <v>9.3505617977528099E-2</v>
      </c>
      <c r="C24" s="10" t="s">
        <v>159</v>
      </c>
      <c r="D24" s="9">
        <v>17.021713483146101</v>
      </c>
      <c r="E24" s="10" t="s">
        <v>159</v>
      </c>
      <c r="F24" s="9">
        <v>0</v>
      </c>
      <c r="G24" s="10" t="s">
        <v>176</v>
      </c>
      <c r="H24" s="9">
        <v>25.387719170898901</v>
      </c>
      <c r="I24" s="10" t="s">
        <v>159</v>
      </c>
      <c r="J24" s="9">
        <v>14.7308258426966</v>
      </c>
      <c r="K24" s="10" t="s">
        <v>159</v>
      </c>
      <c r="L24" s="9">
        <v>2.5160393258427001</v>
      </c>
      <c r="M24" s="10" t="s">
        <v>159</v>
      </c>
      <c r="N24" s="9">
        <v>4.9917885450000004</v>
      </c>
      <c r="O24" s="10" t="s">
        <v>159</v>
      </c>
      <c r="P24" s="9">
        <v>0</v>
      </c>
      <c r="Q24" s="10" t="s">
        <v>244</v>
      </c>
      <c r="R24" s="9">
        <v>64.741591985561797</v>
      </c>
      <c r="S24" s="10" t="s">
        <v>178</v>
      </c>
    </row>
    <row r="25" spans="1:19" x14ac:dyDescent="0.2">
      <c r="A25" s="12" t="s">
        <v>193</v>
      </c>
      <c r="B25" s="9">
        <v>0.143168975069252</v>
      </c>
      <c r="C25" s="10" t="s">
        <v>159</v>
      </c>
      <c r="D25" s="9">
        <v>18.667778393351799</v>
      </c>
      <c r="E25" s="10" t="s">
        <v>159</v>
      </c>
      <c r="F25" s="9">
        <v>0</v>
      </c>
      <c r="G25" s="10" t="s">
        <v>176</v>
      </c>
      <c r="H25" s="9">
        <v>25.611960689252101</v>
      </c>
      <c r="I25" s="10" t="s">
        <v>159</v>
      </c>
      <c r="J25" s="9">
        <v>16.0761772853186</v>
      </c>
      <c r="K25" s="10" t="s">
        <v>159</v>
      </c>
      <c r="L25" s="9">
        <v>2.7287036011080299</v>
      </c>
      <c r="M25" s="10" t="s">
        <v>159</v>
      </c>
      <c r="N25" s="9">
        <v>5.8238227146814401</v>
      </c>
      <c r="O25" s="10" t="s">
        <v>159</v>
      </c>
      <c r="P25" s="9">
        <v>0</v>
      </c>
      <c r="Q25" s="10" t="s">
        <v>244</v>
      </c>
      <c r="R25" s="9">
        <v>69.051611658781198</v>
      </c>
      <c r="S25" s="10" t="s">
        <v>178</v>
      </c>
    </row>
    <row r="26" spans="1:19" x14ac:dyDescent="0.2">
      <c r="A26" s="12" t="s">
        <v>194</v>
      </c>
      <c r="B26" s="9">
        <v>0.36129038112522699</v>
      </c>
      <c r="C26" s="10" t="s">
        <v>159</v>
      </c>
      <c r="D26" s="9">
        <v>19.564529945553499</v>
      </c>
      <c r="E26" s="10" t="s">
        <v>159</v>
      </c>
      <c r="F26" s="9">
        <v>0</v>
      </c>
      <c r="G26" s="10" t="s">
        <v>176</v>
      </c>
      <c r="H26" s="9">
        <v>24.2931313037205</v>
      </c>
      <c r="I26" s="10" t="s">
        <v>159</v>
      </c>
      <c r="J26" s="9">
        <v>17.290666061705998</v>
      </c>
      <c r="K26" s="10" t="s">
        <v>159</v>
      </c>
      <c r="L26" s="9">
        <v>3.1061433756805799</v>
      </c>
      <c r="M26" s="10" t="s">
        <v>159</v>
      </c>
      <c r="N26" s="9">
        <v>6.7499977936609401</v>
      </c>
      <c r="O26" s="10" t="s">
        <v>159</v>
      </c>
      <c r="P26" s="9">
        <v>0</v>
      </c>
      <c r="Q26" s="10" t="s">
        <v>244</v>
      </c>
      <c r="R26" s="9">
        <v>71.365758861446807</v>
      </c>
      <c r="S26" s="10" t="s">
        <v>178</v>
      </c>
    </row>
    <row r="27" spans="1:19" x14ac:dyDescent="0.2">
      <c r="A27" s="12" t="s">
        <v>196</v>
      </c>
      <c r="B27" s="9">
        <v>1.3175102404274299</v>
      </c>
      <c r="C27" s="10" t="s">
        <v>159</v>
      </c>
      <c r="D27" s="9">
        <v>18.511837934105099</v>
      </c>
      <c r="E27" s="10" t="s">
        <v>159</v>
      </c>
      <c r="F27" s="9">
        <v>1.22858414959929</v>
      </c>
      <c r="G27" s="10" t="s">
        <v>159</v>
      </c>
      <c r="H27" s="9">
        <v>23.080016911576099</v>
      </c>
      <c r="I27" s="10" t="s">
        <v>159</v>
      </c>
      <c r="J27" s="9">
        <v>16.232521816562802</v>
      </c>
      <c r="K27" s="10" t="s">
        <v>159</v>
      </c>
      <c r="L27" s="9">
        <v>1.95637399821906</v>
      </c>
      <c r="M27" s="10" t="s">
        <v>159</v>
      </c>
      <c r="N27" s="9">
        <v>6.5411275734317398</v>
      </c>
      <c r="O27" s="10" t="s">
        <v>159</v>
      </c>
      <c r="P27" s="9">
        <v>0</v>
      </c>
      <c r="Q27" s="10" t="s">
        <v>244</v>
      </c>
      <c r="R27" s="9">
        <v>68.867972623921503</v>
      </c>
      <c r="S27" s="10" t="s">
        <v>159</v>
      </c>
    </row>
    <row r="28" spans="1:19" x14ac:dyDescent="0.2">
      <c r="A28" s="12" t="s">
        <v>197</v>
      </c>
      <c r="B28" s="9">
        <v>1.3381840490797501</v>
      </c>
      <c r="C28" s="10" t="s">
        <v>159</v>
      </c>
      <c r="D28" s="9">
        <v>17.397544259421601</v>
      </c>
      <c r="E28" s="10" t="s">
        <v>159</v>
      </c>
      <c r="F28" s="9">
        <v>1.1562278702892199</v>
      </c>
      <c r="G28" s="10" t="s">
        <v>159</v>
      </c>
      <c r="H28" s="9">
        <v>23.4057105885013</v>
      </c>
      <c r="I28" s="10" t="s">
        <v>159</v>
      </c>
      <c r="J28" s="9">
        <v>16.318475021910601</v>
      </c>
      <c r="K28" s="10" t="s">
        <v>159</v>
      </c>
      <c r="L28" s="9">
        <v>2.6038159509202501</v>
      </c>
      <c r="M28" s="10" t="s">
        <v>159</v>
      </c>
      <c r="N28" s="9">
        <v>6.1370710023593498</v>
      </c>
      <c r="O28" s="10" t="s">
        <v>159</v>
      </c>
      <c r="P28" s="9">
        <v>0</v>
      </c>
      <c r="Q28" s="10" t="s">
        <v>244</v>
      </c>
      <c r="R28" s="9">
        <v>68.357028742482001</v>
      </c>
      <c r="S28" s="10" t="s">
        <v>159</v>
      </c>
    </row>
    <row r="29" spans="1:19" x14ac:dyDescent="0.2">
      <c r="A29" s="12" t="s">
        <v>198</v>
      </c>
      <c r="B29" s="9">
        <v>3.2401400172860799</v>
      </c>
      <c r="C29" s="10" t="s">
        <v>159</v>
      </c>
      <c r="D29" s="9">
        <v>12.5630665514261</v>
      </c>
      <c r="E29" s="10" t="s">
        <v>159</v>
      </c>
      <c r="F29" s="9">
        <v>1.0482471910112401</v>
      </c>
      <c r="G29" s="10" t="s">
        <v>159</v>
      </c>
      <c r="H29" s="9">
        <v>18.3664617229214</v>
      </c>
      <c r="I29" s="10" t="s">
        <v>159</v>
      </c>
      <c r="J29" s="9">
        <v>14.374501296456399</v>
      </c>
      <c r="K29" s="10" t="s">
        <v>159</v>
      </c>
      <c r="L29" s="9">
        <v>2.0522022471910102</v>
      </c>
      <c r="M29" s="10" t="s">
        <v>159</v>
      </c>
      <c r="N29" s="9">
        <v>4.3040704853932601</v>
      </c>
      <c r="O29" s="10" t="s">
        <v>159</v>
      </c>
      <c r="P29" s="9">
        <v>0</v>
      </c>
      <c r="Q29" s="10" t="s">
        <v>244</v>
      </c>
      <c r="R29" s="9">
        <v>55.948689511685401</v>
      </c>
      <c r="S29" s="10" t="s">
        <v>159</v>
      </c>
    </row>
    <row r="30" spans="1:19" x14ac:dyDescent="0.2">
      <c r="A30" s="12" t="s">
        <v>199</v>
      </c>
      <c r="B30" s="9">
        <v>5.5009072340425504</v>
      </c>
      <c r="C30" s="10" t="s">
        <v>159</v>
      </c>
      <c r="D30" s="9">
        <v>17.576287659574501</v>
      </c>
      <c r="E30" s="10" t="s">
        <v>159</v>
      </c>
      <c r="F30" s="9">
        <v>1.81611574468085</v>
      </c>
      <c r="G30" s="10" t="s">
        <v>159</v>
      </c>
      <c r="H30" s="9">
        <v>25.222848060868099</v>
      </c>
      <c r="I30" s="10" t="s">
        <v>159</v>
      </c>
      <c r="J30" s="9">
        <v>18.814243404255301</v>
      </c>
      <c r="K30" s="10" t="s">
        <v>159</v>
      </c>
      <c r="L30" s="9">
        <v>2.8497182093617002</v>
      </c>
      <c r="M30" s="10" t="s">
        <v>159</v>
      </c>
      <c r="N30" s="9">
        <v>3.6369159161361702</v>
      </c>
      <c r="O30" s="10" t="s">
        <v>159</v>
      </c>
      <c r="P30" s="9">
        <v>0</v>
      </c>
      <c r="Q30" s="10" t="s">
        <v>244</v>
      </c>
      <c r="R30" s="9">
        <v>75.417036228919201</v>
      </c>
      <c r="S30" s="10" t="s">
        <v>159</v>
      </c>
    </row>
    <row r="31" spans="1:19" x14ac:dyDescent="0.2">
      <c r="A31" s="12" t="s">
        <v>200</v>
      </c>
      <c r="B31" s="9">
        <v>6.0060928338762203</v>
      </c>
      <c r="C31" s="10" t="s">
        <v>159</v>
      </c>
      <c r="D31" s="9">
        <v>11.9351433224756</v>
      </c>
      <c r="E31" s="10" t="s">
        <v>159</v>
      </c>
      <c r="F31" s="9">
        <v>1.2316074918566799</v>
      </c>
      <c r="G31" s="10" t="s">
        <v>159</v>
      </c>
      <c r="H31" s="9">
        <v>25.9376624778664</v>
      </c>
      <c r="I31" s="10" t="s">
        <v>159</v>
      </c>
      <c r="J31" s="9">
        <v>17.608456026058601</v>
      </c>
      <c r="K31" s="10" t="s">
        <v>159</v>
      </c>
      <c r="L31" s="9">
        <v>2.7574589609120501</v>
      </c>
      <c r="M31" s="10" t="s">
        <v>159</v>
      </c>
      <c r="N31" s="9">
        <v>5.7019077511563498</v>
      </c>
      <c r="O31" s="10" t="s">
        <v>159</v>
      </c>
      <c r="P31" s="9">
        <v>0</v>
      </c>
      <c r="Q31" s="10" t="s">
        <v>244</v>
      </c>
      <c r="R31" s="9">
        <v>71.178328864202001</v>
      </c>
      <c r="S31" s="10" t="s">
        <v>159</v>
      </c>
    </row>
    <row r="32" spans="1:19" x14ac:dyDescent="0.2">
      <c r="A32" s="15" t="s">
        <v>201</v>
      </c>
      <c r="B32" s="13">
        <v>4.0839999999999996</v>
      </c>
      <c r="C32" s="14" t="s">
        <v>159</v>
      </c>
      <c r="D32" s="13">
        <v>16.771999999999998</v>
      </c>
      <c r="E32" s="14" t="s">
        <v>159</v>
      </c>
      <c r="F32" s="13">
        <v>1.0680000000000001</v>
      </c>
      <c r="G32" s="14" t="s">
        <v>159</v>
      </c>
      <c r="H32" s="13">
        <v>27.831968270000001</v>
      </c>
      <c r="I32" s="14" t="s">
        <v>159</v>
      </c>
      <c r="J32" s="13">
        <v>14.736000000000001</v>
      </c>
      <c r="K32" s="14" t="s">
        <v>159</v>
      </c>
      <c r="L32" s="13">
        <v>2.8454160000000002</v>
      </c>
      <c r="M32" s="14" t="s">
        <v>177</v>
      </c>
      <c r="N32" s="13">
        <v>12.00071238</v>
      </c>
      <c r="O32" s="14" t="s">
        <v>159</v>
      </c>
      <c r="P32" s="13">
        <v>0</v>
      </c>
      <c r="Q32" s="14" t="s">
        <v>244</v>
      </c>
      <c r="R32" s="13">
        <v>79.338096649999997</v>
      </c>
      <c r="S32" s="14" t="s">
        <v>159</v>
      </c>
    </row>
    <row r="34" spans="1:2" x14ac:dyDescent="0.2">
      <c r="A34" s="16" t="s">
        <v>202</v>
      </c>
      <c r="B34" s="16" t="s">
        <v>231</v>
      </c>
    </row>
    <row r="36" spans="1:2" x14ac:dyDescent="0.2">
      <c r="B36" s="16" t="s">
        <v>329</v>
      </c>
    </row>
    <row r="38" spans="1:2" x14ac:dyDescent="0.2">
      <c r="B38" s="16" t="s">
        <v>208</v>
      </c>
    </row>
    <row r="39" spans="1:2" x14ac:dyDescent="0.2">
      <c r="B39" s="16" t="s">
        <v>247</v>
      </c>
    </row>
    <row r="40" spans="1:2" x14ac:dyDescent="0.2">
      <c r="B40" s="16" t="s">
        <v>209</v>
      </c>
    </row>
    <row r="43" spans="1:2" x14ac:dyDescent="0.2">
      <c r="A43" s="17" t="str">
        <f>HYPERLINK("#'KENO 11'!A2", "&lt;&lt;&lt; Previous table")</f>
        <v>&lt;&lt;&lt; Previous table</v>
      </c>
    </row>
    <row r="44" spans="1:2" x14ac:dyDescent="0.2">
      <c r="A44" s="17" t="str">
        <f>HYPERLINK("#'KENO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 "Link to index")</f>
        <v>Link to index</v>
      </c>
    </row>
    <row r="2" spans="1:19" ht="15.75" customHeight="1" x14ac:dyDescent="0.2">
      <c r="A2" s="25" t="s">
        <v>213</v>
      </c>
      <c r="B2" s="24"/>
      <c r="C2" s="24"/>
      <c r="D2" s="24"/>
      <c r="E2" s="24"/>
      <c r="F2" s="24"/>
      <c r="G2" s="24"/>
      <c r="H2" s="24"/>
      <c r="I2" s="24"/>
      <c r="J2" s="24"/>
      <c r="K2" s="24"/>
      <c r="L2" s="24"/>
      <c r="M2" s="24"/>
      <c r="N2" s="24"/>
      <c r="O2" s="24"/>
      <c r="P2" s="24"/>
      <c r="Q2" s="24"/>
      <c r="R2" s="24"/>
      <c r="S2" s="24"/>
    </row>
    <row r="3" spans="1:19" ht="15.75" customHeight="1" x14ac:dyDescent="0.2">
      <c r="A3" s="25" t="s">
        <v>27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711.93182854432098</v>
      </c>
      <c r="C7" s="10" t="s">
        <v>159</v>
      </c>
      <c r="D7" s="18">
        <v>1098.6453629714999</v>
      </c>
      <c r="E7" s="10" t="s">
        <v>159</v>
      </c>
      <c r="F7" s="18">
        <v>6771.4110692927097</v>
      </c>
      <c r="G7" s="10" t="s">
        <v>159</v>
      </c>
      <c r="H7" s="18">
        <v>3518.42804833112</v>
      </c>
      <c r="I7" s="10" t="s">
        <v>159</v>
      </c>
      <c r="J7" s="18">
        <v>492.94524547758601</v>
      </c>
      <c r="K7" s="10" t="s">
        <v>159</v>
      </c>
      <c r="L7" s="18">
        <v>5329.3851527901697</v>
      </c>
      <c r="M7" s="10" t="s">
        <v>159</v>
      </c>
      <c r="N7" s="18">
        <v>7397.8378443240099</v>
      </c>
      <c r="O7" s="10" t="s">
        <v>159</v>
      </c>
      <c r="P7" s="18">
        <v>2507.61637763816</v>
      </c>
      <c r="Q7" s="10" t="s">
        <v>159</v>
      </c>
      <c r="R7" s="18">
        <v>3351.8861462068699</v>
      </c>
      <c r="S7" s="10" t="s">
        <v>159</v>
      </c>
    </row>
    <row r="8" spans="1:19" x14ac:dyDescent="0.2">
      <c r="A8" s="12" t="s">
        <v>171</v>
      </c>
      <c r="B8" s="18">
        <v>828.93740356652404</v>
      </c>
      <c r="C8" s="10" t="s">
        <v>159</v>
      </c>
      <c r="D8" s="18">
        <v>1153.1158409877801</v>
      </c>
      <c r="E8" s="10" t="s">
        <v>159</v>
      </c>
      <c r="F8" s="18">
        <v>7675.3918088051996</v>
      </c>
      <c r="G8" s="10" t="s">
        <v>159</v>
      </c>
      <c r="H8" s="18">
        <v>3925.6067281778401</v>
      </c>
      <c r="I8" s="10" t="s">
        <v>159</v>
      </c>
      <c r="J8" s="18">
        <v>508.45604498931101</v>
      </c>
      <c r="K8" s="10" t="s">
        <v>159</v>
      </c>
      <c r="L8" s="18">
        <v>5485.8364312775102</v>
      </c>
      <c r="M8" s="10" t="s">
        <v>159</v>
      </c>
      <c r="N8" s="18">
        <v>5041.1488903562504</v>
      </c>
      <c r="O8" s="10" t="s">
        <v>159</v>
      </c>
      <c r="P8" s="18">
        <v>1938.7939863571701</v>
      </c>
      <c r="Q8" s="10" t="s">
        <v>159</v>
      </c>
      <c r="R8" s="18">
        <v>2815.79910148215</v>
      </c>
      <c r="S8" s="10" t="s">
        <v>159</v>
      </c>
    </row>
    <row r="9" spans="1:19" x14ac:dyDescent="0.2">
      <c r="A9" s="12" t="s">
        <v>172</v>
      </c>
      <c r="B9" s="18">
        <v>722.86813438398406</v>
      </c>
      <c r="C9" s="10" t="s">
        <v>159</v>
      </c>
      <c r="D9" s="18">
        <v>1127.4977179478999</v>
      </c>
      <c r="E9" s="10" t="s">
        <v>159</v>
      </c>
      <c r="F9" s="18">
        <v>8337.8333101315093</v>
      </c>
      <c r="G9" s="10" t="s">
        <v>159</v>
      </c>
      <c r="H9" s="18">
        <v>4279.4179225805901</v>
      </c>
      <c r="I9" s="10" t="s">
        <v>159</v>
      </c>
      <c r="J9" s="18">
        <v>507.51005017498699</v>
      </c>
      <c r="K9" s="10" t="s">
        <v>159</v>
      </c>
      <c r="L9" s="18">
        <v>4932.2939037487004</v>
      </c>
      <c r="M9" s="10" t="s">
        <v>159</v>
      </c>
      <c r="N9" s="18">
        <v>5694.2784553434403</v>
      </c>
      <c r="O9" s="10" t="s">
        <v>159</v>
      </c>
      <c r="P9" s="18">
        <v>1881.02411274988</v>
      </c>
      <c r="Q9" s="10" t="s">
        <v>159</v>
      </c>
      <c r="R9" s="18">
        <v>3020.6745602474102</v>
      </c>
      <c r="S9" s="10" t="s">
        <v>159</v>
      </c>
    </row>
    <row r="10" spans="1:19" x14ac:dyDescent="0.2">
      <c r="A10" s="12" t="s">
        <v>173</v>
      </c>
      <c r="B10" s="18">
        <v>693.544559720866</v>
      </c>
      <c r="C10" s="10" t="s">
        <v>159</v>
      </c>
      <c r="D10" s="18">
        <v>1140.15187451929</v>
      </c>
      <c r="E10" s="10" t="s">
        <v>159</v>
      </c>
      <c r="F10" s="18">
        <v>8891.3453875553496</v>
      </c>
      <c r="G10" s="10" t="s">
        <v>159</v>
      </c>
      <c r="H10" s="18">
        <v>3961.3120593356698</v>
      </c>
      <c r="I10" s="10" t="s">
        <v>159</v>
      </c>
      <c r="J10" s="18">
        <v>528.03354101410196</v>
      </c>
      <c r="K10" s="10" t="s">
        <v>159</v>
      </c>
      <c r="L10" s="18">
        <v>4921.2361988672501</v>
      </c>
      <c r="M10" s="10" t="s">
        <v>159</v>
      </c>
      <c r="N10" s="18">
        <v>5111.7908274269903</v>
      </c>
      <c r="O10" s="10" t="s">
        <v>159</v>
      </c>
      <c r="P10" s="18">
        <v>1698.7120807245799</v>
      </c>
      <c r="Q10" s="10" t="s">
        <v>159</v>
      </c>
      <c r="R10" s="18">
        <v>2811.82117791972</v>
      </c>
      <c r="S10" s="10" t="s">
        <v>159</v>
      </c>
    </row>
    <row r="11" spans="1:19" x14ac:dyDescent="0.2">
      <c r="A11" s="12" t="s">
        <v>174</v>
      </c>
      <c r="B11" s="18">
        <v>643.50721079871903</v>
      </c>
      <c r="C11" s="10" t="s">
        <v>159</v>
      </c>
      <c r="D11" s="18">
        <v>1104.81097286554</v>
      </c>
      <c r="E11" s="10" t="s">
        <v>159</v>
      </c>
      <c r="F11" s="18">
        <v>8898.3812570931204</v>
      </c>
      <c r="G11" s="10" t="s">
        <v>159</v>
      </c>
      <c r="H11" s="18">
        <v>3637.8706265216501</v>
      </c>
      <c r="I11" s="10" t="s">
        <v>159</v>
      </c>
      <c r="J11" s="18">
        <v>566.17281410886596</v>
      </c>
      <c r="K11" s="10" t="s">
        <v>159</v>
      </c>
      <c r="L11" s="18">
        <v>4462.4884510909696</v>
      </c>
      <c r="M11" s="10" t="s">
        <v>159</v>
      </c>
      <c r="N11" s="18">
        <v>3994.6536133733398</v>
      </c>
      <c r="O11" s="10" t="s">
        <v>159</v>
      </c>
      <c r="P11" s="18">
        <v>1685.4212805623699</v>
      </c>
      <c r="Q11" s="10" t="s">
        <v>159</v>
      </c>
      <c r="R11" s="18">
        <v>2454.5100350551402</v>
      </c>
      <c r="S11" s="10" t="s">
        <v>159</v>
      </c>
    </row>
    <row r="12" spans="1:19" x14ac:dyDescent="0.2">
      <c r="A12" s="12" t="s">
        <v>175</v>
      </c>
      <c r="B12" s="18">
        <v>623.18022936082002</v>
      </c>
      <c r="C12" s="10" t="s">
        <v>159</v>
      </c>
      <c r="D12" s="18">
        <v>0</v>
      </c>
      <c r="E12" s="10" t="s">
        <v>176</v>
      </c>
      <c r="F12" s="18">
        <v>9091.0793510415897</v>
      </c>
      <c r="G12" s="10" t="s">
        <v>159</v>
      </c>
      <c r="H12" s="18">
        <v>3458.4953253939302</v>
      </c>
      <c r="I12" s="10" t="s">
        <v>177</v>
      </c>
      <c r="J12" s="18">
        <v>573.00532775265106</v>
      </c>
      <c r="K12" s="10" t="s">
        <v>159</v>
      </c>
      <c r="L12" s="18">
        <v>4360.8446727747896</v>
      </c>
      <c r="M12" s="10" t="s">
        <v>159</v>
      </c>
      <c r="N12" s="18">
        <v>3744.3173743314401</v>
      </c>
      <c r="O12" s="10" t="s">
        <v>159</v>
      </c>
      <c r="P12" s="18">
        <v>1395.55626473135</v>
      </c>
      <c r="Q12" s="10" t="s">
        <v>159</v>
      </c>
      <c r="R12" s="18">
        <v>1961.6694880207699</v>
      </c>
      <c r="S12" s="10" t="s">
        <v>178</v>
      </c>
    </row>
    <row r="13" spans="1:19" x14ac:dyDescent="0.2">
      <c r="A13" s="12" t="s">
        <v>179</v>
      </c>
      <c r="B13" s="18">
        <v>592.99052451720104</v>
      </c>
      <c r="C13" s="10" t="s">
        <v>159</v>
      </c>
      <c r="D13" s="18">
        <v>0</v>
      </c>
      <c r="E13" s="10" t="s">
        <v>176</v>
      </c>
      <c r="F13" s="18">
        <v>9373.3014128199102</v>
      </c>
      <c r="G13" s="10" t="s">
        <v>159</v>
      </c>
      <c r="H13" s="18">
        <v>3428.27573321728</v>
      </c>
      <c r="I13" s="10" t="s">
        <v>159</v>
      </c>
      <c r="J13" s="18">
        <v>666.24093985131299</v>
      </c>
      <c r="K13" s="10" t="s">
        <v>159</v>
      </c>
      <c r="L13" s="18">
        <v>4405.7429745601603</v>
      </c>
      <c r="M13" s="10" t="s">
        <v>159</v>
      </c>
      <c r="N13" s="18">
        <v>3361.0255226816198</v>
      </c>
      <c r="O13" s="10" t="s">
        <v>159</v>
      </c>
      <c r="P13" s="18">
        <v>1510.5575610021399</v>
      </c>
      <c r="Q13" s="10" t="s">
        <v>159</v>
      </c>
      <c r="R13" s="18">
        <v>1889.69310163104</v>
      </c>
      <c r="S13" s="10" t="s">
        <v>178</v>
      </c>
    </row>
    <row r="14" spans="1:19" x14ac:dyDescent="0.2">
      <c r="A14" s="12" t="s">
        <v>180</v>
      </c>
      <c r="B14" s="18">
        <v>546.95715353034996</v>
      </c>
      <c r="C14" s="10" t="s">
        <v>159</v>
      </c>
      <c r="D14" s="18">
        <v>0</v>
      </c>
      <c r="E14" s="10" t="s">
        <v>176</v>
      </c>
      <c r="F14" s="18">
        <v>10373.273227383899</v>
      </c>
      <c r="G14" s="10" t="s">
        <v>159</v>
      </c>
      <c r="H14" s="18">
        <v>3156.8715789036</v>
      </c>
      <c r="I14" s="10" t="s">
        <v>159</v>
      </c>
      <c r="J14" s="18">
        <v>597.79679091342405</v>
      </c>
      <c r="K14" s="10" t="s">
        <v>159</v>
      </c>
      <c r="L14" s="18">
        <v>4454.7098738821696</v>
      </c>
      <c r="M14" s="10" t="s">
        <v>159</v>
      </c>
      <c r="N14" s="18">
        <v>3326.1766456625701</v>
      </c>
      <c r="O14" s="10" t="s">
        <v>159</v>
      </c>
      <c r="P14" s="18">
        <v>1572.6630742376001</v>
      </c>
      <c r="Q14" s="10" t="s">
        <v>159</v>
      </c>
      <c r="R14" s="18">
        <v>1847.4760135149099</v>
      </c>
      <c r="S14" s="10" t="s">
        <v>178</v>
      </c>
    </row>
    <row r="15" spans="1:19" x14ac:dyDescent="0.2">
      <c r="A15" s="12" t="s">
        <v>181</v>
      </c>
      <c r="B15" s="18">
        <v>538.90580056022202</v>
      </c>
      <c r="C15" s="10" t="s">
        <v>159</v>
      </c>
      <c r="D15" s="18">
        <v>0</v>
      </c>
      <c r="E15" s="10" t="s">
        <v>176</v>
      </c>
      <c r="F15" s="18">
        <v>10316.8087008929</v>
      </c>
      <c r="G15" s="10" t="s">
        <v>159</v>
      </c>
      <c r="H15" s="18">
        <v>2874.36219896082</v>
      </c>
      <c r="I15" s="10" t="s">
        <v>159</v>
      </c>
      <c r="J15" s="18">
        <v>622.080951971285</v>
      </c>
      <c r="K15" s="10" t="s">
        <v>159</v>
      </c>
      <c r="L15" s="18">
        <v>4080.15450209857</v>
      </c>
      <c r="M15" s="10" t="s">
        <v>159</v>
      </c>
      <c r="N15" s="18">
        <v>3214.3608340173</v>
      </c>
      <c r="O15" s="10" t="s">
        <v>159</v>
      </c>
      <c r="P15" s="18">
        <v>1665.05143628776</v>
      </c>
      <c r="Q15" s="10" t="s">
        <v>159</v>
      </c>
      <c r="R15" s="18">
        <v>1773.5310051613001</v>
      </c>
      <c r="S15" s="10" t="s">
        <v>178</v>
      </c>
    </row>
    <row r="16" spans="1:19" x14ac:dyDescent="0.2">
      <c r="A16" s="12" t="s">
        <v>182</v>
      </c>
      <c r="B16" s="18">
        <v>477.31116771683099</v>
      </c>
      <c r="C16" s="10" t="s">
        <v>159</v>
      </c>
      <c r="D16" s="18">
        <v>0</v>
      </c>
      <c r="E16" s="10" t="s">
        <v>176</v>
      </c>
      <c r="F16" s="18">
        <v>10241.8509811844</v>
      </c>
      <c r="G16" s="10" t="s">
        <v>159</v>
      </c>
      <c r="H16" s="18">
        <v>2618.3948679016999</v>
      </c>
      <c r="I16" s="10" t="s">
        <v>159</v>
      </c>
      <c r="J16" s="18">
        <v>658.06213196831902</v>
      </c>
      <c r="K16" s="10" t="s">
        <v>159</v>
      </c>
      <c r="L16" s="18">
        <v>0</v>
      </c>
      <c r="M16" s="10" t="s">
        <v>176</v>
      </c>
      <c r="N16" s="18">
        <v>3141.3434701563501</v>
      </c>
      <c r="O16" s="10" t="s">
        <v>159</v>
      </c>
      <c r="P16" s="18">
        <v>2067.1397926310001</v>
      </c>
      <c r="Q16" s="10" t="s">
        <v>159</v>
      </c>
      <c r="R16" s="18">
        <v>1655.5975656222699</v>
      </c>
      <c r="S16" s="10" t="s">
        <v>178</v>
      </c>
    </row>
    <row r="17" spans="1:19" x14ac:dyDescent="0.2">
      <c r="A17" s="12" t="s">
        <v>183</v>
      </c>
      <c r="B17" s="18">
        <v>467.16783432787798</v>
      </c>
      <c r="C17" s="10" t="s">
        <v>159</v>
      </c>
      <c r="D17" s="18">
        <v>0</v>
      </c>
      <c r="E17" s="10" t="s">
        <v>176</v>
      </c>
      <c r="F17" s="18">
        <v>10377.4759912635</v>
      </c>
      <c r="G17" s="10" t="s">
        <v>184</v>
      </c>
      <c r="H17" s="18">
        <v>2606.2573079823501</v>
      </c>
      <c r="I17" s="10" t="s">
        <v>159</v>
      </c>
      <c r="J17" s="18">
        <v>577.35864392938504</v>
      </c>
      <c r="K17" s="10" t="s">
        <v>159</v>
      </c>
      <c r="L17" s="18">
        <v>0</v>
      </c>
      <c r="M17" s="10" t="s">
        <v>176</v>
      </c>
      <c r="N17" s="18">
        <v>3229.8015249310101</v>
      </c>
      <c r="O17" s="10" t="s">
        <v>159</v>
      </c>
      <c r="P17" s="18">
        <v>2077.85084490494</v>
      </c>
      <c r="Q17" s="10" t="s">
        <v>159</v>
      </c>
      <c r="R17" s="18">
        <v>1676.9298662598401</v>
      </c>
      <c r="S17" s="10" t="s">
        <v>178</v>
      </c>
    </row>
    <row r="18" spans="1:19" x14ac:dyDescent="0.2">
      <c r="A18" s="12" t="s">
        <v>185</v>
      </c>
      <c r="B18" s="18">
        <v>510.25246101587601</v>
      </c>
      <c r="C18" s="10" t="s">
        <v>159</v>
      </c>
      <c r="D18" s="18">
        <v>0</v>
      </c>
      <c r="E18" s="10" t="s">
        <v>176</v>
      </c>
      <c r="F18" s="18">
        <v>10375.8866110117</v>
      </c>
      <c r="G18" s="10" t="s">
        <v>159</v>
      </c>
      <c r="H18" s="18">
        <v>2650.7475116710202</v>
      </c>
      <c r="I18" s="10" t="s">
        <v>159</v>
      </c>
      <c r="J18" s="18">
        <v>604.88380895012301</v>
      </c>
      <c r="K18" s="10" t="s">
        <v>159</v>
      </c>
      <c r="L18" s="18">
        <v>0</v>
      </c>
      <c r="M18" s="10" t="s">
        <v>176</v>
      </c>
      <c r="N18" s="18">
        <v>3125.8290837348</v>
      </c>
      <c r="O18" s="10" t="s">
        <v>159</v>
      </c>
      <c r="P18" s="18">
        <v>2146.6576127797898</v>
      </c>
      <c r="Q18" s="10" t="s">
        <v>159</v>
      </c>
      <c r="R18" s="18">
        <v>1675.6660122005701</v>
      </c>
      <c r="S18" s="10" t="s">
        <v>178</v>
      </c>
    </row>
    <row r="19" spans="1:19" x14ac:dyDescent="0.2">
      <c r="A19" s="12" t="s">
        <v>186</v>
      </c>
      <c r="B19" s="18">
        <v>498.59537584763098</v>
      </c>
      <c r="C19" s="10" t="s">
        <v>159</v>
      </c>
      <c r="D19" s="18">
        <v>0</v>
      </c>
      <c r="E19" s="10" t="s">
        <v>176</v>
      </c>
      <c r="F19" s="18">
        <v>9516.2664891845598</v>
      </c>
      <c r="G19" s="10" t="s">
        <v>159</v>
      </c>
      <c r="H19" s="18">
        <v>2456.6670949277</v>
      </c>
      <c r="I19" s="10" t="s">
        <v>159</v>
      </c>
      <c r="J19" s="18">
        <v>585.97830771864301</v>
      </c>
      <c r="K19" s="10" t="s">
        <v>159</v>
      </c>
      <c r="L19" s="18">
        <v>0</v>
      </c>
      <c r="M19" s="10" t="s">
        <v>176</v>
      </c>
      <c r="N19" s="18">
        <v>3177.4702584091401</v>
      </c>
      <c r="O19" s="10" t="s">
        <v>159</v>
      </c>
      <c r="P19" s="18">
        <v>2041.6492584596399</v>
      </c>
      <c r="Q19" s="10" t="s">
        <v>159</v>
      </c>
      <c r="R19" s="18">
        <v>1634.56911988919</v>
      </c>
      <c r="S19" s="10" t="s">
        <v>178</v>
      </c>
    </row>
    <row r="20" spans="1:19" x14ac:dyDescent="0.2">
      <c r="A20" s="12" t="s">
        <v>187</v>
      </c>
      <c r="B20" s="18">
        <v>446.520037698968</v>
      </c>
      <c r="C20" s="10" t="s">
        <v>159</v>
      </c>
      <c r="D20" s="18">
        <v>0</v>
      </c>
      <c r="E20" s="10" t="s">
        <v>176</v>
      </c>
      <c r="F20" s="18">
        <v>8749.3305530300295</v>
      </c>
      <c r="G20" s="10" t="s">
        <v>159</v>
      </c>
      <c r="H20" s="18">
        <v>2390.3327018759701</v>
      </c>
      <c r="I20" s="10" t="s">
        <v>159</v>
      </c>
      <c r="J20" s="18">
        <v>537.33439555449399</v>
      </c>
      <c r="K20" s="10" t="s">
        <v>159</v>
      </c>
      <c r="L20" s="18">
        <v>0</v>
      </c>
      <c r="M20" s="10" t="s">
        <v>176</v>
      </c>
      <c r="N20" s="18">
        <v>3286.5258363284802</v>
      </c>
      <c r="O20" s="10" t="s">
        <v>159</v>
      </c>
      <c r="P20" s="18">
        <v>1940.44653294252</v>
      </c>
      <c r="Q20" s="10" t="s">
        <v>159</v>
      </c>
      <c r="R20" s="18">
        <v>1629.43195682142</v>
      </c>
      <c r="S20" s="10" t="s">
        <v>178</v>
      </c>
    </row>
    <row r="21" spans="1:19" x14ac:dyDescent="0.2">
      <c r="A21" s="12" t="s">
        <v>188</v>
      </c>
      <c r="B21" s="18">
        <v>417.14773499151403</v>
      </c>
      <c r="C21" s="10" t="s">
        <v>159</v>
      </c>
      <c r="D21" s="18">
        <v>0</v>
      </c>
      <c r="E21" s="10" t="s">
        <v>176</v>
      </c>
      <c r="F21" s="18">
        <v>8542.4225092147499</v>
      </c>
      <c r="G21" s="10" t="s">
        <v>159</v>
      </c>
      <c r="H21" s="18">
        <v>2371.0368008230098</v>
      </c>
      <c r="I21" s="10" t="s">
        <v>159</v>
      </c>
      <c r="J21" s="18">
        <v>542.11854660567406</v>
      </c>
      <c r="K21" s="10" t="s">
        <v>159</v>
      </c>
      <c r="L21" s="18">
        <v>0</v>
      </c>
      <c r="M21" s="10" t="s">
        <v>176</v>
      </c>
      <c r="N21" s="18">
        <v>3306.20295817122</v>
      </c>
      <c r="O21" s="10" t="s">
        <v>159</v>
      </c>
      <c r="P21" s="18">
        <v>2132.6587325532701</v>
      </c>
      <c r="Q21" s="10" t="s">
        <v>159</v>
      </c>
      <c r="R21" s="18">
        <v>1653.4519741777301</v>
      </c>
      <c r="S21" s="10" t="s">
        <v>178</v>
      </c>
    </row>
    <row r="22" spans="1:19" x14ac:dyDescent="0.2">
      <c r="A22" s="12" t="s">
        <v>189</v>
      </c>
      <c r="B22" s="18">
        <v>368.11176175062798</v>
      </c>
      <c r="C22" s="10" t="s">
        <v>159</v>
      </c>
      <c r="D22" s="18">
        <v>0</v>
      </c>
      <c r="E22" s="10" t="s">
        <v>176</v>
      </c>
      <c r="F22" s="18">
        <v>8012.9324373221698</v>
      </c>
      <c r="G22" s="10" t="s">
        <v>159</v>
      </c>
      <c r="H22" s="18">
        <v>2212.4741072178999</v>
      </c>
      <c r="I22" s="10" t="s">
        <v>159</v>
      </c>
      <c r="J22" s="18">
        <v>528.37911007481398</v>
      </c>
      <c r="K22" s="10" t="s">
        <v>159</v>
      </c>
      <c r="L22" s="18">
        <v>0</v>
      </c>
      <c r="M22" s="10" t="s">
        <v>176</v>
      </c>
      <c r="N22" s="18">
        <v>3285.21766119834</v>
      </c>
      <c r="O22" s="10" t="s">
        <v>159</v>
      </c>
      <c r="P22" s="18">
        <v>2004.2190316603001</v>
      </c>
      <c r="Q22" s="10" t="s">
        <v>159</v>
      </c>
      <c r="R22" s="18">
        <v>1602.3672000644599</v>
      </c>
      <c r="S22" s="10" t="s">
        <v>178</v>
      </c>
    </row>
    <row r="23" spans="1:19" x14ac:dyDescent="0.2">
      <c r="A23" s="12" t="s">
        <v>190</v>
      </c>
      <c r="B23" s="18">
        <v>357.69596646027099</v>
      </c>
      <c r="C23" s="10" t="s">
        <v>159</v>
      </c>
      <c r="D23" s="18">
        <v>0</v>
      </c>
      <c r="E23" s="10" t="s">
        <v>176</v>
      </c>
      <c r="F23" s="18">
        <v>7584.1307995969601</v>
      </c>
      <c r="G23" s="10" t="s">
        <v>159</v>
      </c>
      <c r="H23" s="18">
        <v>2072.2043780628901</v>
      </c>
      <c r="I23" s="10" t="s">
        <v>159</v>
      </c>
      <c r="J23" s="18">
        <v>284.375867994435</v>
      </c>
      <c r="K23" s="10" t="s">
        <v>178</v>
      </c>
      <c r="L23" s="18">
        <v>0</v>
      </c>
      <c r="M23" s="10" t="s">
        <v>176</v>
      </c>
      <c r="N23" s="18">
        <v>3198.6384680268402</v>
      </c>
      <c r="O23" s="10" t="s">
        <v>159</v>
      </c>
      <c r="P23" s="18">
        <v>2235.43707455292</v>
      </c>
      <c r="Q23" s="10" t="s">
        <v>159</v>
      </c>
      <c r="R23" s="18">
        <v>1559.4870854768701</v>
      </c>
      <c r="S23" s="10" t="s">
        <v>178</v>
      </c>
    </row>
    <row r="24" spans="1:19" x14ac:dyDescent="0.2">
      <c r="A24" s="12" t="s">
        <v>191</v>
      </c>
      <c r="B24" s="18">
        <v>355.71232945326898</v>
      </c>
      <c r="C24" s="10" t="s">
        <v>159</v>
      </c>
      <c r="D24" s="18">
        <v>0</v>
      </c>
      <c r="E24" s="10" t="s">
        <v>176</v>
      </c>
      <c r="F24" s="18">
        <v>7333.5846561794597</v>
      </c>
      <c r="G24" s="10" t="s">
        <v>159</v>
      </c>
      <c r="H24" s="18">
        <v>2314.4915724750399</v>
      </c>
      <c r="I24" s="10" t="s">
        <v>159</v>
      </c>
      <c r="J24" s="18">
        <v>0</v>
      </c>
      <c r="K24" s="10" t="s">
        <v>192</v>
      </c>
      <c r="L24" s="18">
        <v>0</v>
      </c>
      <c r="M24" s="10" t="s">
        <v>176</v>
      </c>
      <c r="N24" s="18">
        <v>3568.2885335117599</v>
      </c>
      <c r="O24" s="10" t="s">
        <v>159</v>
      </c>
      <c r="P24" s="18">
        <v>2319.7281023269602</v>
      </c>
      <c r="Q24" s="10" t="s">
        <v>159</v>
      </c>
      <c r="R24" s="18">
        <v>1689.9409095687199</v>
      </c>
      <c r="S24" s="10" t="s">
        <v>178</v>
      </c>
    </row>
    <row r="25" spans="1:19" x14ac:dyDescent="0.2">
      <c r="A25" s="12" t="s">
        <v>193</v>
      </c>
      <c r="B25" s="18">
        <v>443.09295658073398</v>
      </c>
      <c r="C25" s="10" t="s">
        <v>159</v>
      </c>
      <c r="D25" s="18">
        <v>0</v>
      </c>
      <c r="E25" s="10" t="s">
        <v>176</v>
      </c>
      <c r="F25" s="18">
        <v>6900.7551075888096</v>
      </c>
      <c r="G25" s="10" t="s">
        <v>159</v>
      </c>
      <c r="H25" s="18">
        <v>2351.33598179208</v>
      </c>
      <c r="I25" s="10" t="s">
        <v>159</v>
      </c>
      <c r="J25" s="18">
        <v>0</v>
      </c>
      <c r="K25" s="10" t="s">
        <v>176</v>
      </c>
      <c r="L25" s="18">
        <v>0</v>
      </c>
      <c r="M25" s="10" t="s">
        <v>176</v>
      </c>
      <c r="N25" s="18">
        <v>3713.1368753717902</v>
      </c>
      <c r="O25" s="10" t="s">
        <v>159</v>
      </c>
      <c r="P25" s="18">
        <v>2664.8913060796899</v>
      </c>
      <c r="Q25" s="10" t="s">
        <v>159</v>
      </c>
      <c r="R25" s="18">
        <v>1771.55210657937</v>
      </c>
      <c r="S25" s="10" t="s">
        <v>178</v>
      </c>
    </row>
    <row r="26" spans="1:19" x14ac:dyDescent="0.2">
      <c r="A26" s="12" t="s">
        <v>194</v>
      </c>
      <c r="B26" s="18">
        <v>580.95084628208303</v>
      </c>
      <c r="C26" s="10" t="s">
        <v>159</v>
      </c>
      <c r="D26" s="18">
        <v>0</v>
      </c>
      <c r="E26" s="10" t="s">
        <v>176</v>
      </c>
      <c r="F26" s="18">
        <v>6484.8592851708299</v>
      </c>
      <c r="G26" s="10" t="s">
        <v>159</v>
      </c>
      <c r="H26" s="18">
        <v>2400.9439127235401</v>
      </c>
      <c r="I26" s="10" t="s">
        <v>159</v>
      </c>
      <c r="J26" s="18">
        <v>0</v>
      </c>
      <c r="K26" s="10" t="s">
        <v>176</v>
      </c>
      <c r="L26" s="18">
        <v>0</v>
      </c>
      <c r="M26" s="10" t="s">
        <v>176</v>
      </c>
      <c r="N26" s="18">
        <v>2895.5901710580902</v>
      </c>
      <c r="O26" s="10" t="s">
        <v>159</v>
      </c>
      <c r="P26" s="18">
        <v>2110.2382196314902</v>
      </c>
      <c r="Q26" s="10" t="s">
        <v>195</v>
      </c>
      <c r="R26" s="18">
        <v>1513.89304068673</v>
      </c>
      <c r="S26" s="10" t="s">
        <v>178</v>
      </c>
    </row>
    <row r="27" spans="1:19" x14ac:dyDescent="0.2">
      <c r="A27" s="12" t="s">
        <v>196</v>
      </c>
      <c r="B27" s="18">
        <v>507.64888177799799</v>
      </c>
      <c r="C27" s="10" t="s">
        <v>159</v>
      </c>
      <c r="D27" s="18">
        <v>0</v>
      </c>
      <c r="E27" s="10" t="s">
        <v>176</v>
      </c>
      <c r="F27" s="18">
        <v>6985.5190722394</v>
      </c>
      <c r="G27" s="10" t="s">
        <v>159</v>
      </c>
      <c r="H27" s="18">
        <v>2370.8799438728602</v>
      </c>
      <c r="I27" s="10" t="s">
        <v>159</v>
      </c>
      <c r="J27" s="18">
        <v>0</v>
      </c>
      <c r="K27" s="10" t="s">
        <v>176</v>
      </c>
      <c r="L27" s="18">
        <v>0</v>
      </c>
      <c r="M27" s="10" t="s">
        <v>176</v>
      </c>
      <c r="N27" s="18">
        <v>3057.76855367703</v>
      </c>
      <c r="O27" s="10" t="s">
        <v>159</v>
      </c>
      <c r="P27" s="18">
        <v>1906.79731250083</v>
      </c>
      <c r="Q27" s="10" t="s">
        <v>159</v>
      </c>
      <c r="R27" s="18">
        <v>1533.7386970668299</v>
      </c>
      <c r="S27" s="10" t="s">
        <v>178</v>
      </c>
    </row>
    <row r="28" spans="1:19" x14ac:dyDescent="0.2">
      <c r="A28" s="12" t="s">
        <v>197</v>
      </c>
      <c r="B28" s="18">
        <v>429.804656720656</v>
      </c>
      <c r="C28" s="10" t="s">
        <v>159</v>
      </c>
      <c r="D28" s="18">
        <v>0</v>
      </c>
      <c r="E28" s="10" t="s">
        <v>176</v>
      </c>
      <c r="F28" s="18">
        <v>6598.0951693493698</v>
      </c>
      <c r="G28" s="10" t="s">
        <v>159</v>
      </c>
      <c r="H28" s="18">
        <v>2417.2873264751702</v>
      </c>
      <c r="I28" s="10" t="s">
        <v>159</v>
      </c>
      <c r="J28" s="18">
        <v>0</v>
      </c>
      <c r="K28" s="10" t="s">
        <v>176</v>
      </c>
      <c r="L28" s="18">
        <v>0</v>
      </c>
      <c r="M28" s="10" t="s">
        <v>176</v>
      </c>
      <c r="N28" s="18">
        <v>2847.7240444571198</v>
      </c>
      <c r="O28" s="10" t="s">
        <v>159</v>
      </c>
      <c r="P28" s="18">
        <v>1856.4888419863</v>
      </c>
      <c r="Q28" s="10" t="s">
        <v>159</v>
      </c>
      <c r="R28" s="18">
        <v>1480.2433563859399</v>
      </c>
      <c r="S28" s="10" t="s">
        <v>178</v>
      </c>
    </row>
    <row r="29" spans="1:19" x14ac:dyDescent="0.2">
      <c r="A29" s="12" t="s">
        <v>198</v>
      </c>
      <c r="B29" s="18">
        <v>287.553157531799</v>
      </c>
      <c r="C29" s="10" t="s">
        <v>159</v>
      </c>
      <c r="D29" s="18">
        <v>0</v>
      </c>
      <c r="E29" s="10" t="s">
        <v>176</v>
      </c>
      <c r="F29" s="18">
        <v>5681.5066908044701</v>
      </c>
      <c r="G29" s="10" t="s">
        <v>159</v>
      </c>
      <c r="H29" s="18">
        <v>1826.32513264612</v>
      </c>
      <c r="I29" s="10" t="s">
        <v>159</v>
      </c>
      <c r="J29" s="18">
        <v>0</v>
      </c>
      <c r="K29" s="10" t="s">
        <v>176</v>
      </c>
      <c r="L29" s="18">
        <v>0</v>
      </c>
      <c r="M29" s="10" t="s">
        <v>176</v>
      </c>
      <c r="N29" s="18">
        <v>2083.4571958302799</v>
      </c>
      <c r="O29" s="10" t="s">
        <v>159</v>
      </c>
      <c r="P29" s="18">
        <v>1363.06265786313</v>
      </c>
      <c r="Q29" s="10" t="s">
        <v>159</v>
      </c>
      <c r="R29" s="18">
        <v>1104.0321612180901</v>
      </c>
      <c r="S29" s="10" t="s">
        <v>178</v>
      </c>
    </row>
    <row r="30" spans="1:19" x14ac:dyDescent="0.2">
      <c r="A30" s="12" t="s">
        <v>199</v>
      </c>
      <c r="B30" s="18">
        <v>431.37083395283099</v>
      </c>
      <c r="C30" s="10" t="s">
        <v>159</v>
      </c>
      <c r="D30" s="18">
        <v>0</v>
      </c>
      <c r="E30" s="10" t="s">
        <v>176</v>
      </c>
      <c r="F30" s="18">
        <v>7118.78972582798</v>
      </c>
      <c r="G30" s="10" t="s">
        <v>159</v>
      </c>
      <c r="H30" s="18">
        <v>2159.3840894108698</v>
      </c>
      <c r="I30" s="10" t="s">
        <v>159</v>
      </c>
      <c r="J30" s="18">
        <v>0</v>
      </c>
      <c r="K30" s="10" t="s">
        <v>176</v>
      </c>
      <c r="L30" s="18">
        <v>0</v>
      </c>
      <c r="M30" s="10" t="s">
        <v>176</v>
      </c>
      <c r="N30" s="18">
        <v>699.40352655315996</v>
      </c>
      <c r="O30" s="10" t="s">
        <v>159</v>
      </c>
      <c r="P30" s="18">
        <v>1391.7749984934401</v>
      </c>
      <c r="Q30" s="10" t="s">
        <v>159</v>
      </c>
      <c r="R30" s="18">
        <v>832.73065207059801</v>
      </c>
      <c r="S30" s="10" t="s">
        <v>178</v>
      </c>
    </row>
    <row r="31" spans="1:19" x14ac:dyDescent="0.2">
      <c r="A31" s="12" t="s">
        <v>200</v>
      </c>
      <c r="B31" s="18">
        <v>396.14121256814099</v>
      </c>
      <c r="C31" s="10" t="s">
        <v>159</v>
      </c>
      <c r="D31" s="18">
        <v>0</v>
      </c>
      <c r="E31" s="10" t="s">
        <v>176</v>
      </c>
      <c r="F31" s="18">
        <v>6387.4695686598998</v>
      </c>
      <c r="G31" s="10" t="s">
        <v>159</v>
      </c>
      <c r="H31" s="18">
        <v>2046.95917542147</v>
      </c>
      <c r="I31" s="10" t="s">
        <v>159</v>
      </c>
      <c r="J31" s="18">
        <v>0</v>
      </c>
      <c r="K31" s="10" t="s">
        <v>176</v>
      </c>
      <c r="L31" s="18">
        <v>0</v>
      </c>
      <c r="M31" s="10" t="s">
        <v>176</v>
      </c>
      <c r="N31" s="18">
        <v>989.253849974829</v>
      </c>
      <c r="O31" s="10" t="s">
        <v>159</v>
      </c>
      <c r="P31" s="18">
        <v>1262.1137456008701</v>
      </c>
      <c r="Q31" s="10" t="s">
        <v>159</v>
      </c>
      <c r="R31" s="18">
        <v>867.02646452597298</v>
      </c>
      <c r="S31" s="10" t="s">
        <v>178</v>
      </c>
    </row>
    <row r="32" spans="1:19" x14ac:dyDescent="0.2">
      <c r="A32" s="15" t="s">
        <v>201</v>
      </c>
      <c r="B32" s="19">
        <v>479.57587273980602</v>
      </c>
      <c r="C32" s="14" t="s">
        <v>159</v>
      </c>
      <c r="D32" s="19">
        <v>0</v>
      </c>
      <c r="E32" s="14" t="s">
        <v>176</v>
      </c>
      <c r="F32" s="19">
        <v>6788.8541334520896</v>
      </c>
      <c r="G32" s="14" t="s">
        <v>159</v>
      </c>
      <c r="H32" s="19">
        <v>1978.64073212535</v>
      </c>
      <c r="I32" s="14" t="s">
        <v>159</v>
      </c>
      <c r="J32" s="19">
        <v>0</v>
      </c>
      <c r="K32" s="14" t="s">
        <v>176</v>
      </c>
      <c r="L32" s="19">
        <v>0</v>
      </c>
      <c r="M32" s="14" t="s">
        <v>176</v>
      </c>
      <c r="N32" s="19">
        <v>1395.48747973127</v>
      </c>
      <c r="O32" s="14" t="s">
        <v>159</v>
      </c>
      <c r="P32" s="19">
        <v>1337.0497768881401</v>
      </c>
      <c r="Q32" s="14" t="s">
        <v>159</v>
      </c>
      <c r="R32" s="19">
        <v>973.19598659379403</v>
      </c>
      <c r="S32" s="14" t="s">
        <v>178</v>
      </c>
    </row>
    <row r="34" spans="1:2" x14ac:dyDescent="0.2">
      <c r="A34" s="16" t="s">
        <v>202</v>
      </c>
      <c r="B34" s="16" t="s">
        <v>203</v>
      </c>
    </row>
    <row r="36" spans="1:2" x14ac:dyDescent="0.2">
      <c r="B36" s="16" t="s">
        <v>204</v>
      </c>
    </row>
    <row r="37" spans="1:2" x14ac:dyDescent="0.2">
      <c r="B37" s="16" t="s">
        <v>205</v>
      </c>
    </row>
    <row r="38" spans="1:2" x14ac:dyDescent="0.2">
      <c r="B38" s="16" t="s">
        <v>206</v>
      </c>
    </row>
    <row r="39" spans="1:2" x14ac:dyDescent="0.2">
      <c r="B39" s="16" t="s">
        <v>207</v>
      </c>
    </row>
    <row r="41" spans="1:2" x14ac:dyDescent="0.2">
      <c r="B41" s="16" t="s">
        <v>208</v>
      </c>
    </row>
    <row r="42" spans="1:2" x14ac:dyDescent="0.2">
      <c r="B42" s="16" t="s">
        <v>209</v>
      </c>
    </row>
    <row r="45" spans="1:2" x14ac:dyDescent="0.2">
      <c r="A45" s="17" t="str">
        <f>HYPERLINK("#'CASINO 3'!A2", "&lt;&lt;&lt; Previous table")</f>
        <v>&lt;&lt;&lt; Previous table</v>
      </c>
    </row>
    <row r="46" spans="1:2" x14ac:dyDescent="0.2">
      <c r="A46" s="17" t="str">
        <f>HYPERLINK("#'CASINO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HYPERLINK("#'INDEX'!B63", "Link to index")</f>
        <v>Link to index</v>
      </c>
    </row>
    <row r="2" spans="1:19" ht="15.75" customHeight="1" x14ac:dyDescent="0.2">
      <c r="A2" s="25" t="s">
        <v>331</v>
      </c>
      <c r="B2" s="24"/>
      <c r="C2" s="24"/>
      <c r="D2" s="24"/>
      <c r="E2" s="24"/>
      <c r="F2" s="24"/>
      <c r="G2" s="24"/>
      <c r="H2" s="24"/>
      <c r="I2" s="24"/>
      <c r="J2" s="24"/>
      <c r="K2" s="24"/>
      <c r="L2" s="24"/>
      <c r="M2" s="24"/>
      <c r="N2" s="24"/>
      <c r="O2" s="24"/>
      <c r="P2" s="24"/>
      <c r="Q2" s="24"/>
      <c r="R2" s="24"/>
      <c r="S2" s="24"/>
    </row>
    <row r="3" spans="1:19" ht="15.75" customHeight="1" x14ac:dyDescent="0.2">
      <c r="A3" s="25" t="s">
        <v>81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176</v>
      </c>
      <c r="D7" s="18">
        <v>3.7873525385307101</v>
      </c>
      <c r="E7" s="10" t="s">
        <v>159</v>
      </c>
      <c r="F7" s="18">
        <v>0</v>
      </c>
      <c r="G7" s="10" t="s">
        <v>176</v>
      </c>
      <c r="H7" s="18">
        <v>3.0939258044310098</v>
      </c>
      <c r="I7" s="10" t="s">
        <v>159</v>
      </c>
      <c r="J7" s="18">
        <v>0</v>
      </c>
      <c r="K7" s="10" t="s">
        <v>176</v>
      </c>
      <c r="L7" s="18">
        <v>7.2890989565600499</v>
      </c>
      <c r="M7" s="10" t="s">
        <v>159</v>
      </c>
      <c r="N7" s="18">
        <v>0</v>
      </c>
      <c r="O7" s="10" t="s">
        <v>176</v>
      </c>
      <c r="P7" s="18">
        <v>0</v>
      </c>
      <c r="Q7" s="10" t="s">
        <v>244</v>
      </c>
      <c r="R7" s="18">
        <v>2.0304771016221599</v>
      </c>
      <c r="S7" s="10" t="s">
        <v>178</v>
      </c>
    </row>
    <row r="8" spans="1:19" x14ac:dyDescent="0.2">
      <c r="A8" s="12" t="s">
        <v>171</v>
      </c>
      <c r="B8" s="18">
        <v>0</v>
      </c>
      <c r="C8" s="10" t="s">
        <v>176</v>
      </c>
      <c r="D8" s="18">
        <v>3.36970439581131</v>
      </c>
      <c r="E8" s="10" t="s">
        <v>159</v>
      </c>
      <c r="F8" s="18">
        <v>0</v>
      </c>
      <c r="G8" s="10" t="s">
        <v>176</v>
      </c>
      <c r="H8" s="18">
        <v>4.1314315816151499</v>
      </c>
      <c r="I8" s="10" t="s">
        <v>159</v>
      </c>
      <c r="J8" s="18">
        <v>0</v>
      </c>
      <c r="K8" s="10" t="s">
        <v>176</v>
      </c>
      <c r="L8" s="18">
        <v>7.7228791436030102</v>
      </c>
      <c r="M8" s="10" t="s">
        <v>159</v>
      </c>
      <c r="N8" s="18">
        <v>0</v>
      </c>
      <c r="O8" s="10" t="s">
        <v>176</v>
      </c>
      <c r="P8" s="18">
        <v>0</v>
      </c>
      <c r="Q8" s="10" t="s">
        <v>244</v>
      </c>
      <c r="R8" s="18">
        <v>2.08686815299055</v>
      </c>
      <c r="S8" s="10" t="s">
        <v>178</v>
      </c>
    </row>
    <row r="9" spans="1:19" x14ac:dyDescent="0.2">
      <c r="A9" s="12" t="s">
        <v>172</v>
      </c>
      <c r="B9" s="18">
        <v>0</v>
      </c>
      <c r="C9" s="10" t="s">
        <v>176</v>
      </c>
      <c r="D9" s="18">
        <v>3.3868824386714498</v>
      </c>
      <c r="E9" s="10" t="s">
        <v>159</v>
      </c>
      <c r="F9" s="18">
        <v>0</v>
      </c>
      <c r="G9" s="10" t="s">
        <v>176</v>
      </c>
      <c r="H9" s="18">
        <v>4.1966882537262098</v>
      </c>
      <c r="I9" s="10" t="s">
        <v>159</v>
      </c>
      <c r="J9" s="18">
        <v>0</v>
      </c>
      <c r="K9" s="10" t="s">
        <v>176</v>
      </c>
      <c r="L9" s="18">
        <v>7.2869734549554197</v>
      </c>
      <c r="M9" s="10" t="s">
        <v>159</v>
      </c>
      <c r="N9" s="18">
        <v>0.63837884486400198</v>
      </c>
      <c r="O9" s="10" t="s">
        <v>159</v>
      </c>
      <c r="P9" s="18">
        <v>0</v>
      </c>
      <c r="Q9" s="10" t="s">
        <v>244</v>
      </c>
      <c r="R9" s="18">
        <v>2.2536463573538801</v>
      </c>
      <c r="S9" s="10" t="s">
        <v>178</v>
      </c>
    </row>
    <row r="10" spans="1:19" x14ac:dyDescent="0.2">
      <c r="A10" s="12" t="s">
        <v>173</v>
      </c>
      <c r="B10" s="18">
        <v>0</v>
      </c>
      <c r="C10" s="10" t="s">
        <v>176</v>
      </c>
      <c r="D10" s="18">
        <v>1.52745332625346</v>
      </c>
      <c r="E10" s="10" t="s">
        <v>159</v>
      </c>
      <c r="F10" s="18">
        <v>0</v>
      </c>
      <c r="G10" s="10" t="s">
        <v>176</v>
      </c>
      <c r="H10" s="18">
        <v>2.1110080469657899</v>
      </c>
      <c r="I10" s="10" t="s">
        <v>159</v>
      </c>
      <c r="J10" s="18">
        <v>0</v>
      </c>
      <c r="K10" s="10" t="s">
        <v>176</v>
      </c>
      <c r="L10" s="18">
        <v>7.5522142162408903</v>
      </c>
      <c r="M10" s="10" t="s">
        <v>159</v>
      </c>
      <c r="N10" s="18">
        <v>0.46276351614834799</v>
      </c>
      <c r="O10" s="10" t="s">
        <v>159</v>
      </c>
      <c r="P10" s="18">
        <v>0</v>
      </c>
      <c r="Q10" s="10" t="s">
        <v>244</v>
      </c>
      <c r="R10" s="18">
        <v>1.2048030985062299</v>
      </c>
      <c r="S10" s="10" t="s">
        <v>178</v>
      </c>
    </row>
    <row r="11" spans="1:19" x14ac:dyDescent="0.2">
      <c r="A11" s="12" t="s">
        <v>174</v>
      </c>
      <c r="B11" s="18">
        <v>0</v>
      </c>
      <c r="C11" s="10" t="s">
        <v>176</v>
      </c>
      <c r="D11" s="18">
        <v>1.5181759283740699</v>
      </c>
      <c r="E11" s="10" t="s">
        <v>159</v>
      </c>
      <c r="F11" s="18">
        <v>0</v>
      </c>
      <c r="G11" s="10" t="s">
        <v>176</v>
      </c>
      <c r="H11" s="18">
        <v>2.5206847849188301</v>
      </c>
      <c r="I11" s="10" t="s">
        <v>159</v>
      </c>
      <c r="J11" s="18">
        <v>0</v>
      </c>
      <c r="K11" s="10" t="s">
        <v>176</v>
      </c>
      <c r="L11" s="18">
        <v>3.17326217094215</v>
      </c>
      <c r="M11" s="10" t="s">
        <v>159</v>
      </c>
      <c r="N11" s="18">
        <v>0.43898846986134998</v>
      </c>
      <c r="O11" s="10" t="s">
        <v>159</v>
      </c>
      <c r="P11" s="18">
        <v>0</v>
      </c>
      <c r="Q11" s="10" t="s">
        <v>244</v>
      </c>
      <c r="R11" s="18">
        <v>1.1651350087744401</v>
      </c>
      <c r="S11" s="10" t="s">
        <v>178</v>
      </c>
    </row>
    <row r="12" spans="1:19" x14ac:dyDescent="0.2">
      <c r="A12" s="12" t="s">
        <v>175</v>
      </c>
      <c r="B12" s="18">
        <v>0</v>
      </c>
      <c r="C12" s="10" t="s">
        <v>176</v>
      </c>
      <c r="D12" s="18">
        <v>1.46804562354014</v>
      </c>
      <c r="E12" s="10" t="s">
        <v>159</v>
      </c>
      <c r="F12" s="18">
        <v>0</v>
      </c>
      <c r="G12" s="10" t="s">
        <v>176</v>
      </c>
      <c r="H12" s="18">
        <v>3.4296170445652501</v>
      </c>
      <c r="I12" s="10" t="s">
        <v>159</v>
      </c>
      <c r="J12" s="18">
        <v>0</v>
      </c>
      <c r="K12" s="10" t="s">
        <v>176</v>
      </c>
      <c r="L12" s="18">
        <v>3.3221477447674101</v>
      </c>
      <c r="M12" s="10" t="s">
        <v>159</v>
      </c>
      <c r="N12" s="18">
        <v>0.43287510133155399</v>
      </c>
      <c r="O12" s="10" t="s">
        <v>159</v>
      </c>
      <c r="P12" s="18">
        <v>0</v>
      </c>
      <c r="Q12" s="10" t="s">
        <v>244</v>
      </c>
      <c r="R12" s="18">
        <v>1.32258773472103</v>
      </c>
      <c r="S12" s="10" t="s">
        <v>178</v>
      </c>
    </row>
    <row r="13" spans="1:19" x14ac:dyDescent="0.2">
      <c r="A13" s="12" t="s">
        <v>179</v>
      </c>
      <c r="B13" s="18">
        <v>0</v>
      </c>
      <c r="C13" s="10" t="s">
        <v>176</v>
      </c>
      <c r="D13" s="18">
        <v>1.48406032958036</v>
      </c>
      <c r="E13" s="10" t="s">
        <v>159</v>
      </c>
      <c r="F13" s="18">
        <v>0</v>
      </c>
      <c r="G13" s="10" t="s">
        <v>176</v>
      </c>
      <c r="H13" s="18">
        <v>3.9912484198759799</v>
      </c>
      <c r="I13" s="10" t="s">
        <v>159</v>
      </c>
      <c r="J13" s="18">
        <v>0</v>
      </c>
      <c r="K13" s="10" t="s">
        <v>176</v>
      </c>
      <c r="L13" s="18">
        <v>3.2894057167887798</v>
      </c>
      <c r="M13" s="10" t="s">
        <v>159</v>
      </c>
      <c r="N13" s="18">
        <v>0.43279138026180303</v>
      </c>
      <c r="O13" s="10" t="s">
        <v>159</v>
      </c>
      <c r="P13" s="18">
        <v>0</v>
      </c>
      <c r="Q13" s="10" t="s">
        <v>244</v>
      </c>
      <c r="R13" s="18">
        <v>1.43835333309003</v>
      </c>
      <c r="S13" s="10" t="s">
        <v>178</v>
      </c>
    </row>
    <row r="14" spans="1:19" x14ac:dyDescent="0.2">
      <c r="A14" s="12" t="s">
        <v>180</v>
      </c>
      <c r="B14" s="18">
        <v>0</v>
      </c>
      <c r="C14" s="10" t="s">
        <v>176</v>
      </c>
      <c r="D14" s="18">
        <v>1.51112826647953</v>
      </c>
      <c r="E14" s="10" t="s">
        <v>159</v>
      </c>
      <c r="F14" s="18">
        <v>0</v>
      </c>
      <c r="G14" s="10" t="s">
        <v>176</v>
      </c>
      <c r="H14" s="18">
        <v>4.6049724506512604</v>
      </c>
      <c r="I14" s="10" t="s">
        <v>159</v>
      </c>
      <c r="J14" s="18">
        <v>0</v>
      </c>
      <c r="K14" s="10" t="s">
        <v>176</v>
      </c>
      <c r="L14" s="18">
        <v>3.9726407850526302</v>
      </c>
      <c r="M14" s="10" t="s">
        <v>159</v>
      </c>
      <c r="N14" s="18">
        <v>0.41844308538153102</v>
      </c>
      <c r="O14" s="10" t="s">
        <v>159</v>
      </c>
      <c r="P14" s="18">
        <v>0</v>
      </c>
      <c r="Q14" s="10" t="s">
        <v>244</v>
      </c>
      <c r="R14" s="18">
        <v>1.58265562613084</v>
      </c>
      <c r="S14" s="10" t="s">
        <v>178</v>
      </c>
    </row>
    <row r="15" spans="1:19" x14ac:dyDescent="0.2">
      <c r="A15" s="12" t="s">
        <v>181</v>
      </c>
      <c r="B15" s="18">
        <v>0</v>
      </c>
      <c r="C15" s="10" t="s">
        <v>176</v>
      </c>
      <c r="D15" s="18">
        <v>1.45815834425603</v>
      </c>
      <c r="E15" s="10" t="s">
        <v>159</v>
      </c>
      <c r="F15" s="18">
        <v>0</v>
      </c>
      <c r="G15" s="10" t="s">
        <v>176</v>
      </c>
      <c r="H15" s="18">
        <v>4.7910446196528902</v>
      </c>
      <c r="I15" s="10" t="s">
        <v>159</v>
      </c>
      <c r="J15" s="18">
        <v>0</v>
      </c>
      <c r="K15" s="10" t="s">
        <v>176</v>
      </c>
      <c r="L15" s="18">
        <v>3.9151457589068901</v>
      </c>
      <c r="M15" s="10" t="s">
        <v>159</v>
      </c>
      <c r="N15" s="18">
        <v>0.38835222925830198</v>
      </c>
      <c r="O15" s="10" t="s">
        <v>159</v>
      </c>
      <c r="P15" s="18">
        <v>0</v>
      </c>
      <c r="Q15" s="10" t="s">
        <v>244</v>
      </c>
      <c r="R15" s="18">
        <v>1.5967342229871799</v>
      </c>
      <c r="S15" s="10" t="s">
        <v>178</v>
      </c>
    </row>
    <row r="16" spans="1:19" x14ac:dyDescent="0.2">
      <c r="A16" s="12" t="s">
        <v>182</v>
      </c>
      <c r="B16" s="18">
        <v>0</v>
      </c>
      <c r="C16" s="10" t="s">
        <v>176</v>
      </c>
      <c r="D16" s="18">
        <v>1.4822641175062701</v>
      </c>
      <c r="E16" s="10" t="s">
        <v>159</v>
      </c>
      <c r="F16" s="18">
        <v>0</v>
      </c>
      <c r="G16" s="10" t="s">
        <v>176</v>
      </c>
      <c r="H16" s="18">
        <v>4.3650856379532801</v>
      </c>
      <c r="I16" s="10" t="s">
        <v>159</v>
      </c>
      <c r="J16" s="18">
        <v>0</v>
      </c>
      <c r="K16" s="10" t="s">
        <v>176</v>
      </c>
      <c r="L16" s="18">
        <v>4.0409871554336796</v>
      </c>
      <c r="M16" s="10" t="s">
        <v>159</v>
      </c>
      <c r="N16" s="18">
        <v>0.44773103227913802</v>
      </c>
      <c r="O16" s="10" t="s">
        <v>159</v>
      </c>
      <c r="P16" s="18">
        <v>0</v>
      </c>
      <c r="Q16" s="10" t="s">
        <v>244</v>
      </c>
      <c r="R16" s="18">
        <v>1.5433073385099201</v>
      </c>
      <c r="S16" s="10" t="s">
        <v>178</v>
      </c>
    </row>
    <row r="17" spans="1:19" x14ac:dyDescent="0.2">
      <c r="A17" s="12" t="s">
        <v>183</v>
      </c>
      <c r="B17" s="18">
        <v>0</v>
      </c>
      <c r="C17" s="10" t="s">
        <v>176</v>
      </c>
      <c r="D17" s="18">
        <v>1.4713433586389499</v>
      </c>
      <c r="E17" s="10" t="s">
        <v>159</v>
      </c>
      <c r="F17" s="18">
        <v>0</v>
      </c>
      <c r="G17" s="10" t="s">
        <v>176</v>
      </c>
      <c r="H17" s="18">
        <v>5.4895791790170501</v>
      </c>
      <c r="I17" s="10" t="s">
        <v>159</v>
      </c>
      <c r="J17" s="18">
        <v>0</v>
      </c>
      <c r="K17" s="10" t="s">
        <v>176</v>
      </c>
      <c r="L17" s="18">
        <v>4.2703160218718397</v>
      </c>
      <c r="M17" s="10" t="s">
        <v>159</v>
      </c>
      <c r="N17" s="18">
        <v>0.394760593237373</v>
      </c>
      <c r="O17" s="10" t="s">
        <v>159</v>
      </c>
      <c r="P17" s="18">
        <v>0</v>
      </c>
      <c r="Q17" s="10" t="s">
        <v>244</v>
      </c>
      <c r="R17" s="18">
        <v>1.7533206529335701</v>
      </c>
      <c r="S17" s="10" t="s">
        <v>178</v>
      </c>
    </row>
    <row r="18" spans="1:19" x14ac:dyDescent="0.2">
      <c r="A18" s="12" t="s">
        <v>185</v>
      </c>
      <c r="B18" s="18">
        <v>0</v>
      </c>
      <c r="C18" s="10" t="s">
        <v>176</v>
      </c>
      <c r="D18" s="18">
        <v>1.8812946384682501</v>
      </c>
      <c r="E18" s="10" t="s">
        <v>159</v>
      </c>
      <c r="F18" s="18">
        <v>0</v>
      </c>
      <c r="G18" s="10" t="s">
        <v>176</v>
      </c>
      <c r="H18" s="18">
        <v>5.9786793380487202</v>
      </c>
      <c r="I18" s="10" t="s">
        <v>159</v>
      </c>
      <c r="J18" s="18">
        <v>0</v>
      </c>
      <c r="K18" s="10" t="s">
        <v>176</v>
      </c>
      <c r="L18" s="18">
        <v>4.7034802107450799</v>
      </c>
      <c r="M18" s="10" t="s">
        <v>159</v>
      </c>
      <c r="N18" s="18">
        <v>0.38772027066898701</v>
      </c>
      <c r="O18" s="10" t="s">
        <v>159</v>
      </c>
      <c r="P18" s="18">
        <v>0</v>
      </c>
      <c r="Q18" s="10" t="s">
        <v>244</v>
      </c>
      <c r="R18" s="18">
        <v>1.99335658969677</v>
      </c>
      <c r="S18" s="10" t="s">
        <v>178</v>
      </c>
    </row>
    <row r="19" spans="1:19" x14ac:dyDescent="0.2">
      <c r="A19" s="12" t="s">
        <v>186</v>
      </c>
      <c r="B19" s="18">
        <v>0</v>
      </c>
      <c r="C19" s="10" t="s">
        <v>176</v>
      </c>
      <c r="D19" s="18">
        <v>1.93078816414606</v>
      </c>
      <c r="E19" s="10" t="s">
        <v>159</v>
      </c>
      <c r="F19" s="18">
        <v>0</v>
      </c>
      <c r="G19" s="10" t="s">
        <v>176</v>
      </c>
      <c r="H19" s="18">
        <v>5.3941167970039698</v>
      </c>
      <c r="I19" s="10" t="s">
        <v>159</v>
      </c>
      <c r="J19" s="18">
        <v>0</v>
      </c>
      <c r="K19" s="10" t="s">
        <v>176</v>
      </c>
      <c r="L19" s="18">
        <v>4.57173107736351</v>
      </c>
      <c r="M19" s="10" t="s">
        <v>159</v>
      </c>
      <c r="N19" s="18">
        <v>0.33641099860440099</v>
      </c>
      <c r="O19" s="10" t="s">
        <v>159</v>
      </c>
      <c r="P19" s="18">
        <v>0</v>
      </c>
      <c r="Q19" s="10" t="s">
        <v>244</v>
      </c>
      <c r="R19" s="18">
        <v>1.87895720464343</v>
      </c>
      <c r="S19" s="10" t="s">
        <v>178</v>
      </c>
    </row>
    <row r="20" spans="1:19" x14ac:dyDescent="0.2">
      <c r="A20" s="12" t="s">
        <v>187</v>
      </c>
      <c r="B20" s="18">
        <v>0</v>
      </c>
      <c r="C20" s="10" t="s">
        <v>176</v>
      </c>
      <c r="D20" s="18">
        <v>2.1625206327506099</v>
      </c>
      <c r="E20" s="10" t="s">
        <v>159</v>
      </c>
      <c r="F20" s="18">
        <v>0</v>
      </c>
      <c r="G20" s="10" t="s">
        <v>176</v>
      </c>
      <c r="H20" s="18">
        <v>5.97471003662152</v>
      </c>
      <c r="I20" s="10" t="s">
        <v>159</v>
      </c>
      <c r="J20" s="18">
        <v>0</v>
      </c>
      <c r="K20" s="10" t="s">
        <v>176</v>
      </c>
      <c r="L20" s="18">
        <v>4.9642495196605401</v>
      </c>
      <c r="M20" s="10" t="s">
        <v>159</v>
      </c>
      <c r="N20" s="18">
        <v>0.32767171276326601</v>
      </c>
      <c r="O20" s="10" t="s">
        <v>159</v>
      </c>
      <c r="P20" s="18">
        <v>0</v>
      </c>
      <c r="Q20" s="10" t="s">
        <v>244</v>
      </c>
      <c r="R20" s="18">
        <v>2.07477087304337</v>
      </c>
      <c r="S20" s="10" t="s">
        <v>178</v>
      </c>
    </row>
    <row r="21" spans="1:19" x14ac:dyDescent="0.2">
      <c r="A21" s="12" t="s">
        <v>188</v>
      </c>
      <c r="B21" s="18">
        <v>0</v>
      </c>
      <c r="C21" s="10" t="s">
        <v>176</v>
      </c>
      <c r="D21" s="18">
        <v>2.3016757746085901</v>
      </c>
      <c r="E21" s="10" t="s">
        <v>159</v>
      </c>
      <c r="F21" s="18">
        <v>0</v>
      </c>
      <c r="G21" s="10" t="s">
        <v>176</v>
      </c>
      <c r="H21" s="18">
        <v>6.2732835068773403</v>
      </c>
      <c r="I21" s="10" t="s">
        <v>159</v>
      </c>
      <c r="J21" s="18">
        <v>0</v>
      </c>
      <c r="K21" s="10" t="s">
        <v>176</v>
      </c>
      <c r="L21" s="18">
        <v>4.8198435004144997</v>
      </c>
      <c r="M21" s="10" t="s">
        <v>159</v>
      </c>
      <c r="N21" s="18">
        <v>0.39185487304521899</v>
      </c>
      <c r="O21" s="10" t="s">
        <v>159</v>
      </c>
      <c r="P21" s="18">
        <v>0</v>
      </c>
      <c r="Q21" s="10" t="s">
        <v>244</v>
      </c>
      <c r="R21" s="18">
        <v>2.19013370149358</v>
      </c>
      <c r="S21" s="10" t="s">
        <v>178</v>
      </c>
    </row>
    <row r="22" spans="1:19" x14ac:dyDescent="0.2">
      <c r="A22" s="12" t="s">
        <v>189</v>
      </c>
      <c r="B22" s="18">
        <v>0</v>
      </c>
      <c r="C22" s="10" t="s">
        <v>176</v>
      </c>
      <c r="D22" s="18">
        <v>2.26302047252479</v>
      </c>
      <c r="E22" s="10" t="s">
        <v>159</v>
      </c>
      <c r="F22" s="18">
        <v>0</v>
      </c>
      <c r="G22" s="10" t="s">
        <v>176</v>
      </c>
      <c r="H22" s="18">
        <v>6.24915248924514</v>
      </c>
      <c r="I22" s="10" t="s">
        <v>159</v>
      </c>
      <c r="J22" s="18">
        <v>0</v>
      </c>
      <c r="K22" s="10" t="s">
        <v>176</v>
      </c>
      <c r="L22" s="18">
        <v>4.6855742975729902</v>
      </c>
      <c r="M22" s="10" t="s">
        <v>159</v>
      </c>
      <c r="N22" s="18">
        <v>0.75603500284759495</v>
      </c>
      <c r="O22" s="10" t="s">
        <v>159</v>
      </c>
      <c r="P22" s="18">
        <v>0</v>
      </c>
      <c r="Q22" s="10" t="s">
        <v>244</v>
      </c>
      <c r="R22" s="18">
        <v>2.2594597094828002</v>
      </c>
      <c r="S22" s="10" t="s">
        <v>178</v>
      </c>
    </row>
    <row r="23" spans="1:19" x14ac:dyDescent="0.2">
      <c r="A23" s="12" t="s">
        <v>190</v>
      </c>
      <c r="B23" s="18">
        <v>0</v>
      </c>
      <c r="C23" s="10" t="s">
        <v>176</v>
      </c>
      <c r="D23" s="18">
        <v>2.1763478722625398</v>
      </c>
      <c r="E23" s="10" t="s">
        <v>159</v>
      </c>
      <c r="F23" s="18">
        <v>0</v>
      </c>
      <c r="G23" s="10" t="s">
        <v>176</v>
      </c>
      <c r="H23" s="18">
        <v>6.2069252949839102</v>
      </c>
      <c r="I23" s="10" t="s">
        <v>159</v>
      </c>
      <c r="J23" s="18">
        <v>9.1506184831582598</v>
      </c>
      <c r="K23" s="10" t="s">
        <v>159</v>
      </c>
      <c r="L23" s="18">
        <v>5.1020152459041004</v>
      </c>
      <c r="M23" s="10" t="s">
        <v>159</v>
      </c>
      <c r="N23" s="18">
        <v>0.79866311804281898</v>
      </c>
      <c r="O23" s="10" t="s">
        <v>159</v>
      </c>
      <c r="P23" s="18">
        <v>0</v>
      </c>
      <c r="Q23" s="10" t="s">
        <v>244</v>
      </c>
      <c r="R23" s="18">
        <v>2.9118281739573799</v>
      </c>
      <c r="S23" s="10" t="s">
        <v>178</v>
      </c>
    </row>
    <row r="24" spans="1:19" x14ac:dyDescent="0.2">
      <c r="A24" s="12" t="s">
        <v>191</v>
      </c>
      <c r="B24" s="18">
        <v>0.248751333765375</v>
      </c>
      <c r="C24" s="10" t="s">
        <v>159</v>
      </c>
      <c r="D24" s="18">
        <v>2.3584324700322701</v>
      </c>
      <c r="E24" s="10" t="s">
        <v>159</v>
      </c>
      <c r="F24" s="18">
        <v>0</v>
      </c>
      <c r="G24" s="10" t="s">
        <v>176</v>
      </c>
      <c r="H24" s="18">
        <v>5.6880525374141504</v>
      </c>
      <c r="I24" s="10" t="s">
        <v>159</v>
      </c>
      <c r="J24" s="18">
        <v>8.9890727921195293</v>
      </c>
      <c r="K24" s="10" t="s">
        <v>159</v>
      </c>
      <c r="L24" s="18">
        <v>5.0957858225021901</v>
      </c>
      <c r="M24" s="10" t="s">
        <v>159</v>
      </c>
      <c r="N24" s="18">
        <v>0.87217879776665597</v>
      </c>
      <c r="O24" s="10" t="s">
        <v>159</v>
      </c>
      <c r="P24" s="18">
        <v>0</v>
      </c>
      <c r="Q24" s="10" t="s">
        <v>244</v>
      </c>
      <c r="R24" s="18">
        <v>2.8729050758586201</v>
      </c>
      <c r="S24" s="10" t="s">
        <v>178</v>
      </c>
    </row>
    <row r="25" spans="1:19" x14ac:dyDescent="0.2">
      <c r="A25" s="12" t="s">
        <v>193</v>
      </c>
      <c r="B25" s="18">
        <v>0.37949626694667898</v>
      </c>
      <c r="C25" s="10" t="s">
        <v>159</v>
      </c>
      <c r="D25" s="18">
        <v>2.5823425905598998</v>
      </c>
      <c r="E25" s="10" t="s">
        <v>159</v>
      </c>
      <c r="F25" s="18">
        <v>0</v>
      </c>
      <c r="G25" s="10" t="s">
        <v>176</v>
      </c>
      <c r="H25" s="18">
        <v>5.7366120336934303</v>
      </c>
      <c r="I25" s="10" t="s">
        <v>159</v>
      </c>
      <c r="J25" s="18">
        <v>9.8700248091453808</v>
      </c>
      <c r="K25" s="10" t="s">
        <v>159</v>
      </c>
      <c r="L25" s="18">
        <v>5.5705614774248602</v>
      </c>
      <c r="M25" s="10" t="s">
        <v>159</v>
      </c>
      <c r="N25" s="18">
        <v>1.0081894387955499</v>
      </c>
      <c r="O25" s="10" t="s">
        <v>159</v>
      </c>
      <c r="P25" s="18">
        <v>0</v>
      </c>
      <c r="Q25" s="10" t="s">
        <v>244</v>
      </c>
      <c r="R25" s="18">
        <v>3.0592226424526499</v>
      </c>
      <c r="S25" s="10" t="s">
        <v>178</v>
      </c>
    </row>
    <row r="26" spans="1:19" x14ac:dyDescent="0.2">
      <c r="A26" s="12" t="s">
        <v>194</v>
      </c>
      <c r="B26" s="18">
        <v>0.95197700174372002</v>
      </c>
      <c r="C26" s="10" t="s">
        <v>159</v>
      </c>
      <c r="D26" s="18">
        <v>2.7084171391568201</v>
      </c>
      <c r="E26" s="10" t="s">
        <v>159</v>
      </c>
      <c r="F26" s="18">
        <v>0</v>
      </c>
      <c r="G26" s="10" t="s">
        <v>176</v>
      </c>
      <c r="H26" s="18">
        <v>5.4454756083153901</v>
      </c>
      <c r="I26" s="10" t="s">
        <v>159</v>
      </c>
      <c r="J26" s="18">
        <v>10.7049854108493</v>
      </c>
      <c r="K26" s="10" t="s">
        <v>159</v>
      </c>
      <c r="L26" s="18">
        <v>6.3605776039301301</v>
      </c>
      <c r="M26" s="10" t="s">
        <v>159</v>
      </c>
      <c r="N26" s="18">
        <v>1.16170999709006</v>
      </c>
      <c r="O26" s="10" t="s">
        <v>159</v>
      </c>
      <c r="P26" s="18">
        <v>0</v>
      </c>
      <c r="Q26" s="10" t="s">
        <v>244</v>
      </c>
      <c r="R26" s="18">
        <v>3.1632718684736698</v>
      </c>
      <c r="S26" s="10" t="s">
        <v>178</v>
      </c>
    </row>
    <row r="27" spans="1:19" x14ac:dyDescent="0.2">
      <c r="A27" s="12" t="s">
        <v>196</v>
      </c>
      <c r="B27" s="18">
        <v>3.4401427384269399</v>
      </c>
      <c r="C27" s="10" t="s">
        <v>159</v>
      </c>
      <c r="D27" s="18">
        <v>2.5701294779279298</v>
      </c>
      <c r="E27" s="10" t="s">
        <v>159</v>
      </c>
      <c r="F27" s="18">
        <v>5.69707821274518</v>
      </c>
      <c r="G27" s="10" t="s">
        <v>159</v>
      </c>
      <c r="H27" s="18">
        <v>5.17720506146782</v>
      </c>
      <c r="I27" s="10" t="s">
        <v>159</v>
      </c>
      <c r="J27" s="18">
        <v>10.123199771748199</v>
      </c>
      <c r="K27" s="10" t="s">
        <v>159</v>
      </c>
      <c r="L27" s="18">
        <v>3.9883450634091999</v>
      </c>
      <c r="M27" s="10" t="s">
        <v>159</v>
      </c>
      <c r="N27" s="18">
        <v>1.12304423403687</v>
      </c>
      <c r="O27" s="10" t="s">
        <v>159</v>
      </c>
      <c r="P27" s="18">
        <v>0</v>
      </c>
      <c r="Q27" s="10" t="s">
        <v>244</v>
      </c>
      <c r="R27" s="18">
        <v>3.0573563459653101</v>
      </c>
      <c r="S27" s="10" t="s">
        <v>159</v>
      </c>
    </row>
    <row r="28" spans="1:19" x14ac:dyDescent="0.2">
      <c r="A28" s="12" t="s">
        <v>197</v>
      </c>
      <c r="B28" s="18">
        <v>3.4595997939721999</v>
      </c>
      <c r="C28" s="10" t="s">
        <v>159</v>
      </c>
      <c r="D28" s="18">
        <v>2.4203394387077899</v>
      </c>
      <c r="E28" s="10" t="s">
        <v>159</v>
      </c>
      <c r="F28" s="18">
        <v>5.4487631741758999</v>
      </c>
      <c r="G28" s="10" t="s">
        <v>159</v>
      </c>
      <c r="H28" s="18">
        <v>5.2370505224840098</v>
      </c>
      <c r="I28" s="10" t="s">
        <v>159</v>
      </c>
      <c r="J28" s="18">
        <v>10.2054118211367</v>
      </c>
      <c r="K28" s="10" t="s">
        <v>159</v>
      </c>
      <c r="L28" s="18">
        <v>5.2673574103518401</v>
      </c>
      <c r="M28" s="10" t="s">
        <v>159</v>
      </c>
      <c r="N28" s="18">
        <v>1.04942657943435</v>
      </c>
      <c r="O28" s="10" t="s">
        <v>159</v>
      </c>
      <c r="P28" s="18">
        <v>0</v>
      </c>
      <c r="Q28" s="10" t="s">
        <v>244</v>
      </c>
      <c r="R28" s="18">
        <v>3.0323624052864302</v>
      </c>
      <c r="S28" s="10" t="s">
        <v>159</v>
      </c>
    </row>
    <row r="29" spans="1:19" x14ac:dyDescent="0.2">
      <c r="A29" s="12" t="s">
        <v>198</v>
      </c>
      <c r="B29" s="18">
        <v>8.2966797286785106</v>
      </c>
      <c r="C29" s="10" t="s">
        <v>159</v>
      </c>
      <c r="D29" s="18">
        <v>1.75289670855692</v>
      </c>
      <c r="E29" s="10" t="s">
        <v>159</v>
      </c>
      <c r="F29" s="18">
        <v>4.9965489707812898</v>
      </c>
      <c r="G29" s="10" t="s">
        <v>159</v>
      </c>
      <c r="H29" s="18">
        <v>4.0926420167433504</v>
      </c>
      <c r="I29" s="10" t="s">
        <v>159</v>
      </c>
      <c r="J29" s="18">
        <v>8.9856483073905302</v>
      </c>
      <c r="K29" s="10" t="s">
        <v>159</v>
      </c>
      <c r="L29" s="18">
        <v>4.1185513730593897</v>
      </c>
      <c r="M29" s="10" t="s">
        <v>159</v>
      </c>
      <c r="N29" s="18">
        <v>0.73422646756052401</v>
      </c>
      <c r="O29" s="10" t="s">
        <v>159</v>
      </c>
      <c r="P29" s="18">
        <v>0</v>
      </c>
      <c r="Q29" s="10" t="s">
        <v>244</v>
      </c>
      <c r="R29" s="18">
        <v>2.4786684383636302</v>
      </c>
      <c r="S29" s="10" t="s">
        <v>159</v>
      </c>
    </row>
    <row r="30" spans="1:19" x14ac:dyDescent="0.2">
      <c r="A30" s="12" t="s">
        <v>199</v>
      </c>
      <c r="B30" s="18">
        <v>14.010034021113301</v>
      </c>
      <c r="C30" s="10" t="s">
        <v>159</v>
      </c>
      <c r="D30" s="18">
        <v>2.4825956100216202</v>
      </c>
      <c r="E30" s="10" t="s">
        <v>159</v>
      </c>
      <c r="F30" s="18">
        <v>8.74571196234605</v>
      </c>
      <c r="G30" s="10" t="s">
        <v>159</v>
      </c>
      <c r="H30" s="18">
        <v>5.6260410675687096</v>
      </c>
      <c r="I30" s="10" t="s">
        <v>159</v>
      </c>
      <c r="J30" s="18">
        <v>11.808267261010499</v>
      </c>
      <c r="K30" s="10" t="s">
        <v>159</v>
      </c>
      <c r="L30" s="18">
        <v>5.6895561244026096</v>
      </c>
      <c r="M30" s="10" t="s">
        <v>159</v>
      </c>
      <c r="N30" s="18">
        <v>0.62961453643643805</v>
      </c>
      <c r="O30" s="10" t="s">
        <v>159</v>
      </c>
      <c r="P30" s="18">
        <v>0</v>
      </c>
      <c r="Q30" s="10" t="s">
        <v>244</v>
      </c>
      <c r="R30" s="18">
        <v>3.3675213345263599</v>
      </c>
      <c r="S30" s="10" t="s">
        <v>159</v>
      </c>
    </row>
    <row r="31" spans="1:19" x14ac:dyDescent="0.2">
      <c r="A31" s="12" t="s">
        <v>200</v>
      </c>
      <c r="B31" s="18">
        <v>15.740369434574999</v>
      </c>
      <c r="C31" s="10" t="s">
        <v>159</v>
      </c>
      <c r="D31" s="18">
        <v>1.7559614963644601</v>
      </c>
      <c r="E31" s="10" t="s">
        <v>159</v>
      </c>
      <c r="F31" s="18">
        <v>6.1456317159447398</v>
      </c>
      <c r="G31" s="10" t="s">
        <v>159</v>
      </c>
      <c r="H31" s="18">
        <v>5.9478385666927096</v>
      </c>
      <c r="I31" s="10" t="s">
        <v>159</v>
      </c>
      <c r="J31" s="18">
        <v>11.4382270748034</v>
      </c>
      <c r="K31" s="10" t="s">
        <v>159</v>
      </c>
      <c r="L31" s="18">
        <v>5.6730629312745497</v>
      </c>
      <c r="M31" s="10" t="s">
        <v>159</v>
      </c>
      <c r="N31" s="18">
        <v>1.0306140614267401</v>
      </c>
      <c r="O31" s="10" t="s">
        <v>159</v>
      </c>
      <c r="P31" s="18">
        <v>0</v>
      </c>
      <c r="Q31" s="10" t="s">
        <v>244</v>
      </c>
      <c r="R31" s="18">
        <v>3.2966032092380901</v>
      </c>
      <c r="S31" s="10" t="s">
        <v>159</v>
      </c>
    </row>
    <row r="32" spans="1:19" x14ac:dyDescent="0.2">
      <c r="A32" s="15" t="s">
        <v>201</v>
      </c>
      <c r="B32" s="19">
        <v>11.238877047951</v>
      </c>
      <c r="C32" s="14" t="s">
        <v>159</v>
      </c>
      <c r="D32" s="19">
        <v>2.5953288568088602</v>
      </c>
      <c r="E32" s="14" t="s">
        <v>159</v>
      </c>
      <c r="F32" s="19">
        <v>5.6287996373956801</v>
      </c>
      <c r="G32" s="14" t="s">
        <v>159</v>
      </c>
      <c r="H32" s="19">
        <v>6.6567428347012996</v>
      </c>
      <c r="I32" s="14" t="s">
        <v>159</v>
      </c>
      <c r="J32" s="19">
        <v>10.089933654714899</v>
      </c>
      <c r="K32" s="14" t="s">
        <v>159</v>
      </c>
      <c r="L32" s="19">
        <v>6.22327009636457</v>
      </c>
      <c r="M32" s="14" t="s">
        <v>177</v>
      </c>
      <c r="N32" s="19">
        <v>2.2699493065290901</v>
      </c>
      <c r="O32" s="14" t="s">
        <v>159</v>
      </c>
      <c r="P32" s="19">
        <v>0</v>
      </c>
      <c r="Q32" s="14" t="s">
        <v>244</v>
      </c>
      <c r="R32" s="19">
        <v>3.8512501536058998</v>
      </c>
      <c r="S32" s="14" t="s">
        <v>159</v>
      </c>
    </row>
    <row r="34" spans="1:2" x14ac:dyDescent="0.2">
      <c r="A34" s="16" t="s">
        <v>202</v>
      </c>
      <c r="B34" s="16" t="s">
        <v>231</v>
      </c>
    </row>
    <row r="36" spans="1:2" x14ac:dyDescent="0.2">
      <c r="B36" s="16" t="s">
        <v>329</v>
      </c>
    </row>
    <row r="38" spans="1:2" x14ac:dyDescent="0.2">
      <c r="B38" s="16" t="s">
        <v>208</v>
      </c>
    </row>
    <row r="39" spans="1:2" x14ac:dyDescent="0.2">
      <c r="B39" s="16" t="s">
        <v>247</v>
      </c>
    </row>
    <row r="40" spans="1:2" x14ac:dyDescent="0.2">
      <c r="B40" s="16" t="s">
        <v>209</v>
      </c>
    </row>
    <row r="43" spans="1:2" x14ac:dyDescent="0.2">
      <c r="A43" s="17" t="str">
        <f>HYPERLINK("#'KENO 12'!A2", "&lt;&lt;&lt; Previous table")</f>
        <v>&lt;&lt;&lt; Previous table</v>
      </c>
    </row>
    <row r="44" spans="1:2" x14ac:dyDescent="0.2">
      <c r="A44" s="17" t="str">
        <f>HYPERLINK("#'KENO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HYPERLINK("#'INDEX'!B64", "Link to index")</f>
        <v>Link to index</v>
      </c>
    </row>
    <row r="2" spans="1:19" ht="15.75" customHeight="1" x14ac:dyDescent="0.2">
      <c r="A2" s="25" t="s">
        <v>332</v>
      </c>
      <c r="B2" s="24"/>
      <c r="C2" s="24"/>
      <c r="D2" s="24"/>
      <c r="E2" s="24"/>
      <c r="F2" s="24"/>
      <c r="G2" s="24"/>
      <c r="H2" s="24"/>
      <c r="I2" s="24"/>
      <c r="J2" s="24"/>
      <c r="K2" s="24"/>
      <c r="L2" s="24"/>
      <c r="M2" s="24"/>
      <c r="N2" s="24"/>
      <c r="O2" s="24"/>
      <c r="P2" s="24"/>
      <c r="Q2" s="24"/>
      <c r="R2" s="24"/>
      <c r="S2" s="24"/>
    </row>
    <row r="3" spans="1:19" ht="15.75" customHeight="1" x14ac:dyDescent="0.2">
      <c r="A3" s="25" t="s">
        <v>82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176</v>
      </c>
      <c r="D7" s="18">
        <v>7.4277331875064903</v>
      </c>
      <c r="E7" s="10" t="s">
        <v>159</v>
      </c>
      <c r="F7" s="18">
        <v>0</v>
      </c>
      <c r="G7" s="10" t="s">
        <v>176</v>
      </c>
      <c r="H7" s="18">
        <v>6.0677888164512703</v>
      </c>
      <c r="I7" s="10" t="s">
        <v>159</v>
      </c>
      <c r="J7" s="18">
        <v>0</v>
      </c>
      <c r="K7" s="10" t="s">
        <v>176</v>
      </c>
      <c r="L7" s="18">
        <v>14.2953373565969</v>
      </c>
      <c r="M7" s="10" t="s">
        <v>159</v>
      </c>
      <c r="N7" s="18">
        <v>0</v>
      </c>
      <c r="O7" s="10" t="s">
        <v>176</v>
      </c>
      <c r="P7" s="18">
        <v>0</v>
      </c>
      <c r="Q7" s="10" t="s">
        <v>244</v>
      </c>
      <c r="R7" s="18">
        <v>3.98215956945003</v>
      </c>
      <c r="S7" s="10" t="s">
        <v>178</v>
      </c>
    </row>
    <row r="8" spans="1:19" x14ac:dyDescent="0.2">
      <c r="A8" s="12" t="s">
        <v>171</v>
      </c>
      <c r="B8" s="18">
        <v>0</v>
      </c>
      <c r="C8" s="10" t="s">
        <v>176</v>
      </c>
      <c r="D8" s="18">
        <v>6.5306660414396198</v>
      </c>
      <c r="E8" s="10" t="s">
        <v>159</v>
      </c>
      <c r="F8" s="18">
        <v>0</v>
      </c>
      <c r="G8" s="10" t="s">
        <v>176</v>
      </c>
      <c r="H8" s="18">
        <v>8.0069337732187407</v>
      </c>
      <c r="I8" s="10" t="s">
        <v>159</v>
      </c>
      <c r="J8" s="18">
        <v>0</v>
      </c>
      <c r="K8" s="10" t="s">
        <v>176</v>
      </c>
      <c r="L8" s="18">
        <v>14.9673498446819</v>
      </c>
      <c r="M8" s="10" t="s">
        <v>159</v>
      </c>
      <c r="N8" s="18">
        <v>0</v>
      </c>
      <c r="O8" s="10" t="s">
        <v>176</v>
      </c>
      <c r="P8" s="18">
        <v>0</v>
      </c>
      <c r="Q8" s="10" t="s">
        <v>244</v>
      </c>
      <c r="R8" s="18">
        <v>4.0444612876542498</v>
      </c>
      <c r="S8" s="10" t="s">
        <v>178</v>
      </c>
    </row>
    <row r="9" spans="1:19" x14ac:dyDescent="0.2">
      <c r="A9" s="12" t="s">
        <v>172</v>
      </c>
      <c r="B9" s="18">
        <v>0</v>
      </c>
      <c r="C9" s="10" t="s">
        <v>176</v>
      </c>
      <c r="D9" s="18">
        <v>6.4126275567929198</v>
      </c>
      <c r="E9" s="10" t="s">
        <v>159</v>
      </c>
      <c r="F9" s="18">
        <v>0</v>
      </c>
      <c r="G9" s="10" t="s">
        <v>176</v>
      </c>
      <c r="H9" s="18">
        <v>7.9458910164210899</v>
      </c>
      <c r="I9" s="10" t="s">
        <v>159</v>
      </c>
      <c r="J9" s="18">
        <v>0</v>
      </c>
      <c r="K9" s="10" t="s">
        <v>176</v>
      </c>
      <c r="L9" s="18">
        <v>13.796949740362299</v>
      </c>
      <c r="M9" s="10" t="s">
        <v>159</v>
      </c>
      <c r="N9" s="18">
        <v>1.20868847572233</v>
      </c>
      <c r="O9" s="10" t="s">
        <v>159</v>
      </c>
      <c r="P9" s="18">
        <v>0</v>
      </c>
      <c r="Q9" s="10" t="s">
        <v>244</v>
      </c>
      <c r="R9" s="18">
        <v>4.26699036536455</v>
      </c>
      <c r="S9" s="10" t="s">
        <v>178</v>
      </c>
    </row>
    <row r="10" spans="1:19" x14ac:dyDescent="0.2">
      <c r="A10" s="12" t="s">
        <v>173</v>
      </c>
      <c r="B10" s="18">
        <v>0</v>
      </c>
      <c r="C10" s="10" t="s">
        <v>176</v>
      </c>
      <c r="D10" s="18">
        <v>2.7270022699688199</v>
      </c>
      <c r="E10" s="10" t="s">
        <v>159</v>
      </c>
      <c r="F10" s="18">
        <v>0</v>
      </c>
      <c r="G10" s="10" t="s">
        <v>176</v>
      </c>
      <c r="H10" s="18">
        <v>3.7688377360231602</v>
      </c>
      <c r="I10" s="10" t="s">
        <v>159</v>
      </c>
      <c r="J10" s="18">
        <v>0</v>
      </c>
      <c r="K10" s="10" t="s">
        <v>176</v>
      </c>
      <c r="L10" s="18">
        <v>13.4831650545388</v>
      </c>
      <c r="M10" s="10" t="s">
        <v>159</v>
      </c>
      <c r="N10" s="18">
        <v>0.82618377747137095</v>
      </c>
      <c r="O10" s="10" t="s">
        <v>159</v>
      </c>
      <c r="P10" s="18">
        <v>0</v>
      </c>
      <c r="Q10" s="10" t="s">
        <v>244</v>
      </c>
      <c r="R10" s="18">
        <v>2.15096640140922</v>
      </c>
      <c r="S10" s="10" t="s">
        <v>178</v>
      </c>
    </row>
    <row r="11" spans="1:19" x14ac:dyDescent="0.2">
      <c r="A11" s="12" t="s">
        <v>174</v>
      </c>
      <c r="B11" s="18">
        <v>0</v>
      </c>
      <c r="C11" s="10" t="s">
        <v>176</v>
      </c>
      <c r="D11" s="18">
        <v>2.6352485731618498</v>
      </c>
      <c r="E11" s="10" t="s">
        <v>159</v>
      </c>
      <c r="F11" s="18">
        <v>0</v>
      </c>
      <c r="G11" s="10" t="s">
        <v>176</v>
      </c>
      <c r="H11" s="18">
        <v>4.37540265176135</v>
      </c>
      <c r="I11" s="10" t="s">
        <v>159</v>
      </c>
      <c r="J11" s="18">
        <v>0</v>
      </c>
      <c r="K11" s="10" t="s">
        <v>176</v>
      </c>
      <c r="L11" s="18">
        <v>5.5081459611862398</v>
      </c>
      <c r="M11" s="10" t="s">
        <v>159</v>
      </c>
      <c r="N11" s="18">
        <v>0.76199583804202697</v>
      </c>
      <c r="O11" s="10" t="s">
        <v>159</v>
      </c>
      <c r="P11" s="18">
        <v>0</v>
      </c>
      <c r="Q11" s="10" t="s">
        <v>244</v>
      </c>
      <c r="R11" s="18">
        <v>2.0224404247418999</v>
      </c>
      <c r="S11" s="10" t="s">
        <v>178</v>
      </c>
    </row>
    <row r="12" spans="1:19" x14ac:dyDescent="0.2">
      <c r="A12" s="12" t="s">
        <v>175</v>
      </c>
      <c r="B12" s="18">
        <v>0</v>
      </c>
      <c r="C12" s="10" t="s">
        <v>176</v>
      </c>
      <c r="D12" s="18">
        <v>2.4730922427330002</v>
      </c>
      <c r="E12" s="10" t="s">
        <v>159</v>
      </c>
      <c r="F12" s="18">
        <v>0</v>
      </c>
      <c r="G12" s="10" t="s">
        <v>176</v>
      </c>
      <c r="H12" s="18">
        <v>5.7775856366137601</v>
      </c>
      <c r="I12" s="10" t="s">
        <v>159</v>
      </c>
      <c r="J12" s="18">
        <v>0</v>
      </c>
      <c r="K12" s="10" t="s">
        <v>176</v>
      </c>
      <c r="L12" s="18">
        <v>5.5965412008004796</v>
      </c>
      <c r="M12" s="10" t="s">
        <v>159</v>
      </c>
      <c r="N12" s="18">
        <v>0.72922805532007995</v>
      </c>
      <c r="O12" s="10" t="s">
        <v>159</v>
      </c>
      <c r="P12" s="18">
        <v>0</v>
      </c>
      <c r="Q12" s="10" t="s">
        <v>244</v>
      </c>
      <c r="R12" s="18">
        <v>2.2280516454146602</v>
      </c>
      <c r="S12" s="10" t="s">
        <v>178</v>
      </c>
    </row>
    <row r="13" spans="1:19" x14ac:dyDescent="0.2">
      <c r="A13" s="12" t="s">
        <v>179</v>
      </c>
      <c r="B13" s="18">
        <v>0</v>
      </c>
      <c r="C13" s="10" t="s">
        <v>176</v>
      </c>
      <c r="D13" s="18">
        <v>2.44061986616844</v>
      </c>
      <c r="E13" s="10" t="s">
        <v>159</v>
      </c>
      <c r="F13" s="18">
        <v>0</v>
      </c>
      <c r="G13" s="10" t="s">
        <v>176</v>
      </c>
      <c r="H13" s="18">
        <v>6.5638303175432302</v>
      </c>
      <c r="I13" s="10" t="s">
        <v>159</v>
      </c>
      <c r="J13" s="18">
        <v>0</v>
      </c>
      <c r="K13" s="10" t="s">
        <v>176</v>
      </c>
      <c r="L13" s="18">
        <v>5.4096109034548903</v>
      </c>
      <c r="M13" s="10" t="s">
        <v>159</v>
      </c>
      <c r="N13" s="18">
        <v>0.71174952899125099</v>
      </c>
      <c r="O13" s="10" t="s">
        <v>159</v>
      </c>
      <c r="P13" s="18">
        <v>0</v>
      </c>
      <c r="Q13" s="10" t="s">
        <v>244</v>
      </c>
      <c r="R13" s="18">
        <v>2.36545216480638</v>
      </c>
      <c r="S13" s="10" t="s">
        <v>178</v>
      </c>
    </row>
    <row r="14" spans="1:19" x14ac:dyDescent="0.2">
      <c r="A14" s="12" t="s">
        <v>180</v>
      </c>
      <c r="B14" s="18">
        <v>0</v>
      </c>
      <c r="C14" s="10" t="s">
        <v>176</v>
      </c>
      <c r="D14" s="18">
        <v>2.42741142072629</v>
      </c>
      <c r="E14" s="10" t="s">
        <v>159</v>
      </c>
      <c r="F14" s="18">
        <v>0</v>
      </c>
      <c r="G14" s="10" t="s">
        <v>176</v>
      </c>
      <c r="H14" s="18">
        <v>7.3972295845424902</v>
      </c>
      <c r="I14" s="10" t="s">
        <v>159</v>
      </c>
      <c r="J14" s="18">
        <v>0</v>
      </c>
      <c r="K14" s="10" t="s">
        <v>176</v>
      </c>
      <c r="L14" s="18">
        <v>6.3814792072850404</v>
      </c>
      <c r="M14" s="10" t="s">
        <v>159</v>
      </c>
      <c r="N14" s="18">
        <v>0.67216896600407405</v>
      </c>
      <c r="O14" s="10" t="s">
        <v>159</v>
      </c>
      <c r="P14" s="18">
        <v>0</v>
      </c>
      <c r="Q14" s="10" t="s">
        <v>244</v>
      </c>
      <c r="R14" s="18">
        <v>2.5423098933202</v>
      </c>
      <c r="S14" s="10" t="s">
        <v>178</v>
      </c>
    </row>
    <row r="15" spans="1:19" x14ac:dyDescent="0.2">
      <c r="A15" s="12" t="s">
        <v>181</v>
      </c>
      <c r="B15" s="18">
        <v>0</v>
      </c>
      <c r="C15" s="10" t="s">
        <v>176</v>
      </c>
      <c r="D15" s="18">
        <v>2.2701659530242</v>
      </c>
      <c r="E15" s="10" t="s">
        <v>159</v>
      </c>
      <c r="F15" s="18">
        <v>0</v>
      </c>
      <c r="G15" s="10" t="s">
        <v>176</v>
      </c>
      <c r="H15" s="18">
        <v>7.4590434007392199</v>
      </c>
      <c r="I15" s="10" t="s">
        <v>159</v>
      </c>
      <c r="J15" s="18">
        <v>0</v>
      </c>
      <c r="K15" s="10" t="s">
        <v>176</v>
      </c>
      <c r="L15" s="18">
        <v>6.0953809564024297</v>
      </c>
      <c r="M15" s="10" t="s">
        <v>159</v>
      </c>
      <c r="N15" s="18">
        <v>0.60461472659408599</v>
      </c>
      <c r="O15" s="10" t="s">
        <v>159</v>
      </c>
      <c r="P15" s="18">
        <v>0</v>
      </c>
      <c r="Q15" s="10" t="s">
        <v>244</v>
      </c>
      <c r="R15" s="18">
        <v>2.4859108637501901</v>
      </c>
      <c r="S15" s="10" t="s">
        <v>178</v>
      </c>
    </row>
    <row r="16" spans="1:19" x14ac:dyDescent="0.2">
      <c r="A16" s="12" t="s">
        <v>182</v>
      </c>
      <c r="B16" s="18">
        <v>0</v>
      </c>
      <c r="C16" s="10" t="s">
        <v>176</v>
      </c>
      <c r="D16" s="18">
        <v>2.24130615696575</v>
      </c>
      <c r="E16" s="10" t="s">
        <v>159</v>
      </c>
      <c r="F16" s="18">
        <v>0</v>
      </c>
      <c r="G16" s="10" t="s">
        <v>176</v>
      </c>
      <c r="H16" s="18">
        <v>6.6003711487579002</v>
      </c>
      <c r="I16" s="10" t="s">
        <v>159</v>
      </c>
      <c r="J16" s="18">
        <v>0</v>
      </c>
      <c r="K16" s="10" t="s">
        <v>176</v>
      </c>
      <c r="L16" s="18">
        <v>6.1103073903795897</v>
      </c>
      <c r="M16" s="10" t="s">
        <v>159</v>
      </c>
      <c r="N16" s="18">
        <v>0.67700641704808695</v>
      </c>
      <c r="O16" s="10" t="s">
        <v>159</v>
      </c>
      <c r="P16" s="18">
        <v>0</v>
      </c>
      <c r="Q16" s="10" t="s">
        <v>244</v>
      </c>
      <c r="R16" s="18">
        <v>2.3336085647894498</v>
      </c>
      <c r="S16" s="10" t="s">
        <v>178</v>
      </c>
    </row>
    <row r="17" spans="1:19" x14ac:dyDescent="0.2">
      <c r="A17" s="12" t="s">
        <v>183</v>
      </c>
      <c r="B17" s="18">
        <v>0</v>
      </c>
      <c r="C17" s="10" t="s">
        <v>176</v>
      </c>
      <c r="D17" s="18">
        <v>2.15294562722893</v>
      </c>
      <c r="E17" s="10" t="s">
        <v>159</v>
      </c>
      <c r="F17" s="18">
        <v>0</v>
      </c>
      <c r="G17" s="10" t="s">
        <v>176</v>
      </c>
      <c r="H17" s="18">
        <v>8.0326359033723893</v>
      </c>
      <c r="I17" s="10" t="s">
        <v>159</v>
      </c>
      <c r="J17" s="18">
        <v>0</v>
      </c>
      <c r="K17" s="10" t="s">
        <v>176</v>
      </c>
      <c r="L17" s="18">
        <v>6.24854705204854</v>
      </c>
      <c r="M17" s="10" t="s">
        <v>159</v>
      </c>
      <c r="N17" s="18">
        <v>0.57763409745424099</v>
      </c>
      <c r="O17" s="10" t="s">
        <v>159</v>
      </c>
      <c r="P17" s="18">
        <v>0</v>
      </c>
      <c r="Q17" s="10" t="s">
        <v>244</v>
      </c>
      <c r="R17" s="18">
        <v>2.5655493741143802</v>
      </c>
      <c r="S17" s="10" t="s">
        <v>178</v>
      </c>
    </row>
    <row r="18" spans="1:19" x14ac:dyDescent="0.2">
      <c r="A18" s="12" t="s">
        <v>185</v>
      </c>
      <c r="B18" s="18">
        <v>0</v>
      </c>
      <c r="C18" s="10" t="s">
        <v>176</v>
      </c>
      <c r="D18" s="18">
        <v>2.6695692818005199</v>
      </c>
      <c r="E18" s="10" t="s">
        <v>159</v>
      </c>
      <c r="F18" s="18">
        <v>0</v>
      </c>
      <c r="G18" s="10" t="s">
        <v>176</v>
      </c>
      <c r="H18" s="18">
        <v>8.4837847194341407</v>
      </c>
      <c r="I18" s="10" t="s">
        <v>159</v>
      </c>
      <c r="J18" s="18">
        <v>0</v>
      </c>
      <c r="K18" s="10" t="s">
        <v>176</v>
      </c>
      <c r="L18" s="18">
        <v>6.6742688951609503</v>
      </c>
      <c r="M18" s="10" t="s">
        <v>159</v>
      </c>
      <c r="N18" s="18">
        <v>0.55017757630566799</v>
      </c>
      <c r="O18" s="10" t="s">
        <v>159</v>
      </c>
      <c r="P18" s="18">
        <v>0</v>
      </c>
      <c r="Q18" s="10" t="s">
        <v>244</v>
      </c>
      <c r="R18" s="18">
        <v>2.8285859166971399</v>
      </c>
      <c r="S18" s="10" t="s">
        <v>178</v>
      </c>
    </row>
    <row r="19" spans="1:19" x14ac:dyDescent="0.2">
      <c r="A19" s="12" t="s">
        <v>186</v>
      </c>
      <c r="B19" s="18">
        <v>0</v>
      </c>
      <c r="C19" s="10" t="s">
        <v>176</v>
      </c>
      <c r="D19" s="18">
        <v>2.67621903764549</v>
      </c>
      <c r="E19" s="10" t="s">
        <v>159</v>
      </c>
      <c r="F19" s="18">
        <v>0</v>
      </c>
      <c r="G19" s="10" t="s">
        <v>176</v>
      </c>
      <c r="H19" s="18">
        <v>7.4766555604042404</v>
      </c>
      <c r="I19" s="10" t="s">
        <v>159</v>
      </c>
      <c r="J19" s="18">
        <v>0</v>
      </c>
      <c r="K19" s="10" t="s">
        <v>176</v>
      </c>
      <c r="L19" s="18">
        <v>6.3367664933076497</v>
      </c>
      <c r="M19" s="10" t="s">
        <v>159</v>
      </c>
      <c r="N19" s="18">
        <v>0.46629119426812599</v>
      </c>
      <c r="O19" s="10" t="s">
        <v>159</v>
      </c>
      <c r="P19" s="18">
        <v>0</v>
      </c>
      <c r="Q19" s="10" t="s">
        <v>244</v>
      </c>
      <c r="R19" s="18">
        <v>2.60437739124627</v>
      </c>
      <c r="S19" s="10" t="s">
        <v>178</v>
      </c>
    </row>
    <row r="20" spans="1:19" x14ac:dyDescent="0.2">
      <c r="A20" s="12" t="s">
        <v>187</v>
      </c>
      <c r="B20" s="18">
        <v>0</v>
      </c>
      <c r="C20" s="10" t="s">
        <v>176</v>
      </c>
      <c r="D20" s="18">
        <v>2.9084463781313299</v>
      </c>
      <c r="E20" s="10" t="s">
        <v>159</v>
      </c>
      <c r="F20" s="18">
        <v>0</v>
      </c>
      <c r="G20" s="10" t="s">
        <v>176</v>
      </c>
      <c r="H20" s="18">
        <v>8.0355875006352893</v>
      </c>
      <c r="I20" s="10" t="s">
        <v>159</v>
      </c>
      <c r="J20" s="18">
        <v>0</v>
      </c>
      <c r="K20" s="10" t="s">
        <v>176</v>
      </c>
      <c r="L20" s="18">
        <v>6.6765853314574697</v>
      </c>
      <c r="M20" s="10" t="s">
        <v>159</v>
      </c>
      <c r="N20" s="18">
        <v>0.44069665360381999</v>
      </c>
      <c r="O20" s="10" t="s">
        <v>159</v>
      </c>
      <c r="P20" s="18">
        <v>0</v>
      </c>
      <c r="Q20" s="10" t="s">
        <v>244</v>
      </c>
      <c r="R20" s="18">
        <v>2.7904287893336601</v>
      </c>
      <c r="S20" s="10" t="s">
        <v>178</v>
      </c>
    </row>
    <row r="21" spans="1:19" x14ac:dyDescent="0.2">
      <c r="A21" s="12" t="s">
        <v>188</v>
      </c>
      <c r="B21" s="18">
        <v>0</v>
      </c>
      <c r="C21" s="10" t="s">
        <v>176</v>
      </c>
      <c r="D21" s="18">
        <v>3.0244019678356899</v>
      </c>
      <c r="E21" s="10" t="s">
        <v>159</v>
      </c>
      <c r="F21" s="18">
        <v>0</v>
      </c>
      <c r="G21" s="10" t="s">
        <v>176</v>
      </c>
      <c r="H21" s="18">
        <v>8.2430945280368295</v>
      </c>
      <c r="I21" s="10" t="s">
        <v>159</v>
      </c>
      <c r="J21" s="18">
        <v>0</v>
      </c>
      <c r="K21" s="10" t="s">
        <v>176</v>
      </c>
      <c r="L21" s="18">
        <v>6.3332743595446601</v>
      </c>
      <c r="M21" s="10" t="s">
        <v>159</v>
      </c>
      <c r="N21" s="18">
        <v>0.51489730318141802</v>
      </c>
      <c r="O21" s="10" t="s">
        <v>159</v>
      </c>
      <c r="P21" s="18">
        <v>0</v>
      </c>
      <c r="Q21" s="10" t="s">
        <v>244</v>
      </c>
      <c r="R21" s="18">
        <v>2.87783568376256</v>
      </c>
      <c r="S21" s="10" t="s">
        <v>178</v>
      </c>
    </row>
    <row r="22" spans="1:19" x14ac:dyDescent="0.2">
      <c r="A22" s="12" t="s">
        <v>189</v>
      </c>
      <c r="B22" s="18">
        <v>0</v>
      </c>
      <c r="C22" s="10" t="s">
        <v>176</v>
      </c>
      <c r="D22" s="18">
        <v>2.90675356881483</v>
      </c>
      <c r="E22" s="10" t="s">
        <v>159</v>
      </c>
      <c r="F22" s="18">
        <v>0</v>
      </c>
      <c r="G22" s="10" t="s">
        <v>176</v>
      </c>
      <c r="H22" s="18">
        <v>8.0267706460098793</v>
      </c>
      <c r="I22" s="10" t="s">
        <v>159</v>
      </c>
      <c r="J22" s="18">
        <v>0</v>
      </c>
      <c r="K22" s="10" t="s">
        <v>176</v>
      </c>
      <c r="L22" s="18">
        <v>6.0184209452697104</v>
      </c>
      <c r="M22" s="10" t="s">
        <v>159</v>
      </c>
      <c r="N22" s="18">
        <v>0.97109481304177803</v>
      </c>
      <c r="O22" s="10" t="s">
        <v>159</v>
      </c>
      <c r="P22" s="18">
        <v>0</v>
      </c>
      <c r="Q22" s="10" t="s">
        <v>244</v>
      </c>
      <c r="R22" s="18">
        <v>2.9021799200981402</v>
      </c>
      <c r="S22" s="10" t="s">
        <v>178</v>
      </c>
    </row>
    <row r="23" spans="1:19" x14ac:dyDescent="0.2">
      <c r="A23" s="12" t="s">
        <v>190</v>
      </c>
      <c r="B23" s="18">
        <v>0</v>
      </c>
      <c r="C23" s="10" t="s">
        <v>176</v>
      </c>
      <c r="D23" s="18">
        <v>2.72354390871712</v>
      </c>
      <c r="E23" s="10" t="s">
        <v>159</v>
      </c>
      <c r="F23" s="18">
        <v>0</v>
      </c>
      <c r="G23" s="10" t="s">
        <v>176</v>
      </c>
      <c r="H23" s="18">
        <v>7.7675236548655802</v>
      </c>
      <c r="I23" s="10" t="s">
        <v>159</v>
      </c>
      <c r="J23" s="18">
        <v>11.4513454160666</v>
      </c>
      <c r="K23" s="10" t="s">
        <v>159</v>
      </c>
      <c r="L23" s="18">
        <v>6.3848076505885603</v>
      </c>
      <c r="M23" s="10" t="s">
        <v>159</v>
      </c>
      <c r="N23" s="18">
        <v>0.999469844865014</v>
      </c>
      <c r="O23" s="10" t="s">
        <v>159</v>
      </c>
      <c r="P23" s="18">
        <v>0</v>
      </c>
      <c r="Q23" s="10" t="s">
        <v>244</v>
      </c>
      <c r="R23" s="18">
        <v>3.6439449719809498</v>
      </c>
      <c r="S23" s="10" t="s">
        <v>178</v>
      </c>
    </row>
    <row r="24" spans="1:19" x14ac:dyDescent="0.2">
      <c r="A24" s="12" t="s">
        <v>191</v>
      </c>
      <c r="B24" s="18">
        <v>0.30604798929560201</v>
      </c>
      <c r="C24" s="10" t="s">
        <v>159</v>
      </c>
      <c r="D24" s="18">
        <v>2.9016669153767798</v>
      </c>
      <c r="E24" s="10" t="s">
        <v>159</v>
      </c>
      <c r="F24" s="18">
        <v>0</v>
      </c>
      <c r="G24" s="10" t="s">
        <v>176</v>
      </c>
      <c r="H24" s="18">
        <v>6.9982219420994296</v>
      </c>
      <c r="I24" s="10" t="s">
        <v>159</v>
      </c>
      <c r="J24" s="18">
        <v>11.059589558843699</v>
      </c>
      <c r="K24" s="10" t="s">
        <v>159</v>
      </c>
      <c r="L24" s="18">
        <v>6.2695342422920204</v>
      </c>
      <c r="M24" s="10" t="s">
        <v>159</v>
      </c>
      <c r="N24" s="18">
        <v>1.07307391410617</v>
      </c>
      <c r="O24" s="10" t="s">
        <v>159</v>
      </c>
      <c r="P24" s="18">
        <v>0</v>
      </c>
      <c r="Q24" s="10" t="s">
        <v>244</v>
      </c>
      <c r="R24" s="18">
        <v>3.5346416382754899</v>
      </c>
      <c r="S24" s="10" t="s">
        <v>178</v>
      </c>
    </row>
    <row r="25" spans="1:19" x14ac:dyDescent="0.2">
      <c r="A25" s="12" t="s">
        <v>193</v>
      </c>
      <c r="B25" s="18">
        <v>0.46044145407935</v>
      </c>
      <c r="C25" s="10" t="s">
        <v>159</v>
      </c>
      <c r="D25" s="18">
        <v>3.13314696583168</v>
      </c>
      <c r="E25" s="10" t="s">
        <v>159</v>
      </c>
      <c r="F25" s="18">
        <v>0</v>
      </c>
      <c r="G25" s="10" t="s">
        <v>176</v>
      </c>
      <c r="H25" s="18">
        <v>6.9602107223205598</v>
      </c>
      <c r="I25" s="10" t="s">
        <v>159</v>
      </c>
      <c r="J25" s="18">
        <v>11.9752655579105</v>
      </c>
      <c r="K25" s="10" t="s">
        <v>159</v>
      </c>
      <c r="L25" s="18">
        <v>6.7587421803658998</v>
      </c>
      <c r="M25" s="10" t="s">
        <v>159</v>
      </c>
      <c r="N25" s="18">
        <v>1.22323261549155</v>
      </c>
      <c r="O25" s="10" t="s">
        <v>159</v>
      </c>
      <c r="P25" s="18">
        <v>0</v>
      </c>
      <c r="Q25" s="10" t="s">
        <v>244</v>
      </c>
      <c r="R25" s="18">
        <v>3.7117438154965701</v>
      </c>
      <c r="S25" s="10" t="s">
        <v>178</v>
      </c>
    </row>
    <row r="26" spans="1:19" x14ac:dyDescent="0.2">
      <c r="A26" s="12" t="s">
        <v>194</v>
      </c>
      <c r="B26" s="18">
        <v>1.13511595307736</v>
      </c>
      <c r="C26" s="10" t="s">
        <v>159</v>
      </c>
      <c r="D26" s="18">
        <v>3.2294556450563099</v>
      </c>
      <c r="E26" s="10" t="s">
        <v>159</v>
      </c>
      <c r="F26" s="18">
        <v>0</v>
      </c>
      <c r="G26" s="10" t="s">
        <v>176</v>
      </c>
      <c r="H26" s="18">
        <v>6.4930625674468496</v>
      </c>
      <c r="I26" s="10" t="s">
        <v>159</v>
      </c>
      <c r="J26" s="18">
        <v>12.764383693154301</v>
      </c>
      <c r="K26" s="10" t="s">
        <v>159</v>
      </c>
      <c r="L26" s="18">
        <v>7.5842095930709501</v>
      </c>
      <c r="M26" s="10" t="s">
        <v>159</v>
      </c>
      <c r="N26" s="18">
        <v>1.38519685678434</v>
      </c>
      <c r="O26" s="10" t="s">
        <v>159</v>
      </c>
      <c r="P26" s="18">
        <v>0</v>
      </c>
      <c r="Q26" s="10" t="s">
        <v>244</v>
      </c>
      <c r="R26" s="18">
        <v>3.7718141879985501</v>
      </c>
      <c r="S26" s="10" t="s">
        <v>178</v>
      </c>
    </row>
    <row r="27" spans="1:19" x14ac:dyDescent="0.2">
      <c r="A27" s="12" t="s">
        <v>196</v>
      </c>
      <c r="B27" s="18">
        <v>4.0252427055147004</v>
      </c>
      <c r="C27" s="10" t="s">
        <v>159</v>
      </c>
      <c r="D27" s="18">
        <v>3.0072574657144302</v>
      </c>
      <c r="E27" s="10" t="s">
        <v>159</v>
      </c>
      <c r="F27" s="18">
        <v>6.6660380868630096</v>
      </c>
      <c r="G27" s="10" t="s">
        <v>159</v>
      </c>
      <c r="H27" s="18">
        <v>6.0577448359472097</v>
      </c>
      <c r="I27" s="10" t="s">
        <v>159</v>
      </c>
      <c r="J27" s="18">
        <v>11.8449550312352</v>
      </c>
      <c r="K27" s="10" t="s">
        <v>159</v>
      </c>
      <c r="L27" s="18">
        <v>4.6666833600353401</v>
      </c>
      <c r="M27" s="10" t="s">
        <v>159</v>
      </c>
      <c r="N27" s="18">
        <v>1.31405175736817</v>
      </c>
      <c r="O27" s="10" t="s">
        <v>159</v>
      </c>
      <c r="P27" s="18">
        <v>0</v>
      </c>
      <c r="Q27" s="10" t="s">
        <v>244</v>
      </c>
      <c r="R27" s="18">
        <v>3.5773519488855001</v>
      </c>
      <c r="S27" s="10" t="s">
        <v>159</v>
      </c>
    </row>
    <row r="28" spans="1:19" x14ac:dyDescent="0.2">
      <c r="A28" s="12" t="s">
        <v>197</v>
      </c>
      <c r="B28" s="18">
        <v>3.98414910541584</v>
      </c>
      <c r="C28" s="10" t="s">
        <v>159</v>
      </c>
      <c r="D28" s="18">
        <v>2.78731465597023</v>
      </c>
      <c r="E28" s="10" t="s">
        <v>159</v>
      </c>
      <c r="F28" s="18">
        <v>6.2749121918204498</v>
      </c>
      <c r="G28" s="10" t="s">
        <v>159</v>
      </c>
      <c r="H28" s="18">
        <v>6.03109937470989</v>
      </c>
      <c r="I28" s="10" t="s">
        <v>159</v>
      </c>
      <c r="J28" s="18">
        <v>11.7527704934037</v>
      </c>
      <c r="K28" s="10" t="s">
        <v>159</v>
      </c>
      <c r="L28" s="18">
        <v>6.0660014348837104</v>
      </c>
      <c r="M28" s="10" t="s">
        <v>159</v>
      </c>
      <c r="N28" s="18">
        <v>1.20854209060187</v>
      </c>
      <c r="O28" s="10" t="s">
        <v>159</v>
      </c>
      <c r="P28" s="18">
        <v>0</v>
      </c>
      <c r="Q28" s="10" t="s">
        <v>244</v>
      </c>
      <c r="R28" s="18">
        <v>3.49213339224046</v>
      </c>
      <c r="S28" s="10" t="s">
        <v>159</v>
      </c>
    </row>
    <row r="29" spans="1:19" x14ac:dyDescent="0.2">
      <c r="A29" s="12" t="s">
        <v>198</v>
      </c>
      <c r="B29" s="18">
        <v>9.4225040306685894</v>
      </c>
      <c r="C29" s="10" t="s">
        <v>159</v>
      </c>
      <c r="D29" s="18">
        <v>1.9907573682314501</v>
      </c>
      <c r="E29" s="10" t="s">
        <v>159</v>
      </c>
      <c r="F29" s="18">
        <v>5.67455950527797</v>
      </c>
      <c r="G29" s="10" t="s">
        <v>159</v>
      </c>
      <c r="H29" s="18">
        <v>4.6479962057050699</v>
      </c>
      <c r="I29" s="10" t="s">
        <v>159</v>
      </c>
      <c r="J29" s="18">
        <v>10.2049627276674</v>
      </c>
      <c r="K29" s="10" t="s">
        <v>159</v>
      </c>
      <c r="L29" s="18">
        <v>4.6774213519447096</v>
      </c>
      <c r="M29" s="10" t="s">
        <v>159</v>
      </c>
      <c r="N29" s="18">
        <v>0.83385788969276498</v>
      </c>
      <c r="O29" s="10" t="s">
        <v>159</v>
      </c>
      <c r="P29" s="18">
        <v>0</v>
      </c>
      <c r="Q29" s="10" t="s">
        <v>244</v>
      </c>
      <c r="R29" s="18">
        <v>2.8150132480637899</v>
      </c>
      <c r="S29" s="10" t="s">
        <v>159</v>
      </c>
    </row>
    <row r="30" spans="1:19" x14ac:dyDescent="0.2">
      <c r="A30" s="12" t="s">
        <v>199</v>
      </c>
      <c r="B30" s="18">
        <v>15.667391237227999</v>
      </c>
      <c r="C30" s="10" t="s">
        <v>159</v>
      </c>
      <c r="D30" s="18">
        <v>2.7762813885688602</v>
      </c>
      <c r="E30" s="10" t="s">
        <v>159</v>
      </c>
      <c r="F30" s="18">
        <v>9.7803110795937904</v>
      </c>
      <c r="G30" s="10" t="s">
        <v>159</v>
      </c>
      <c r="H30" s="18">
        <v>6.2915897555619402</v>
      </c>
      <c r="I30" s="10" t="s">
        <v>159</v>
      </c>
      <c r="J30" s="18">
        <v>13.2051601540152</v>
      </c>
      <c r="K30" s="10" t="s">
        <v>159</v>
      </c>
      <c r="L30" s="18">
        <v>6.3626185084808702</v>
      </c>
      <c r="M30" s="10" t="s">
        <v>159</v>
      </c>
      <c r="N30" s="18">
        <v>0.70409659649147205</v>
      </c>
      <c r="O30" s="10" t="s">
        <v>159</v>
      </c>
      <c r="P30" s="18">
        <v>0</v>
      </c>
      <c r="Q30" s="10" t="s">
        <v>244</v>
      </c>
      <c r="R30" s="18">
        <v>3.7658919434618201</v>
      </c>
      <c r="S30" s="10" t="s">
        <v>159</v>
      </c>
    </row>
    <row r="31" spans="1:19" x14ac:dyDescent="0.2">
      <c r="A31" s="12" t="s">
        <v>200</v>
      </c>
      <c r="B31" s="18">
        <v>16.842708010612</v>
      </c>
      <c r="C31" s="10" t="s">
        <v>159</v>
      </c>
      <c r="D31" s="18">
        <v>1.87893599855285</v>
      </c>
      <c r="E31" s="10" t="s">
        <v>159</v>
      </c>
      <c r="F31" s="18">
        <v>6.5760261195043901</v>
      </c>
      <c r="G31" s="10" t="s">
        <v>159</v>
      </c>
      <c r="H31" s="18">
        <v>6.3643810070311302</v>
      </c>
      <c r="I31" s="10" t="s">
        <v>159</v>
      </c>
      <c r="J31" s="18">
        <v>12.2392755507261</v>
      </c>
      <c r="K31" s="10" t="s">
        <v>159</v>
      </c>
      <c r="L31" s="18">
        <v>6.0703621267872698</v>
      </c>
      <c r="M31" s="10" t="s">
        <v>159</v>
      </c>
      <c r="N31" s="18">
        <v>1.1027906162172101</v>
      </c>
      <c r="O31" s="10" t="s">
        <v>159</v>
      </c>
      <c r="P31" s="18">
        <v>0</v>
      </c>
      <c r="Q31" s="10" t="s">
        <v>244</v>
      </c>
      <c r="R31" s="18">
        <v>3.52747281509679</v>
      </c>
      <c r="S31" s="10" t="s">
        <v>159</v>
      </c>
    </row>
    <row r="32" spans="1:19" x14ac:dyDescent="0.2">
      <c r="A32" s="15" t="s">
        <v>201</v>
      </c>
      <c r="B32" s="19">
        <v>11.238877047951</v>
      </c>
      <c r="C32" s="14" t="s">
        <v>159</v>
      </c>
      <c r="D32" s="19">
        <v>2.5953288568088602</v>
      </c>
      <c r="E32" s="14" t="s">
        <v>159</v>
      </c>
      <c r="F32" s="19">
        <v>5.6287996373956801</v>
      </c>
      <c r="G32" s="14" t="s">
        <v>159</v>
      </c>
      <c r="H32" s="19">
        <v>6.6567428347012996</v>
      </c>
      <c r="I32" s="14" t="s">
        <v>159</v>
      </c>
      <c r="J32" s="19">
        <v>10.089933654714899</v>
      </c>
      <c r="K32" s="14" t="s">
        <v>159</v>
      </c>
      <c r="L32" s="19">
        <v>6.22327009636457</v>
      </c>
      <c r="M32" s="14" t="s">
        <v>177</v>
      </c>
      <c r="N32" s="19">
        <v>2.2699493065290901</v>
      </c>
      <c r="O32" s="14" t="s">
        <v>159</v>
      </c>
      <c r="P32" s="19">
        <v>0</v>
      </c>
      <c r="Q32" s="14" t="s">
        <v>244</v>
      </c>
      <c r="R32" s="19">
        <v>3.8512501536058998</v>
      </c>
      <c r="S32" s="14" t="s">
        <v>159</v>
      </c>
    </row>
    <row r="34" spans="1:2" x14ac:dyDescent="0.2">
      <c r="A34" s="16" t="s">
        <v>202</v>
      </c>
      <c r="B34" s="16" t="s">
        <v>231</v>
      </c>
    </row>
    <row r="36" spans="1:2" x14ac:dyDescent="0.2">
      <c r="B36" s="16" t="s">
        <v>329</v>
      </c>
    </row>
    <row r="38" spans="1:2" x14ac:dyDescent="0.2">
      <c r="B38" s="16" t="s">
        <v>208</v>
      </c>
    </row>
    <row r="39" spans="1:2" x14ac:dyDescent="0.2">
      <c r="B39" s="16" t="s">
        <v>247</v>
      </c>
    </row>
    <row r="40" spans="1:2" x14ac:dyDescent="0.2">
      <c r="B40" s="16" t="s">
        <v>209</v>
      </c>
    </row>
    <row r="43" spans="1:2" x14ac:dyDescent="0.2">
      <c r="A43" s="17" t="str">
        <f>HYPERLINK("#'KENO 13'!A2", "&lt;&lt;&lt; Previous table")</f>
        <v>&lt;&lt;&lt; Previous table</v>
      </c>
    </row>
    <row r="44" spans="1:2" x14ac:dyDescent="0.2">
      <c r="A44" s="17" t="str">
        <f>HYPERLINK("#'KENO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HYPERLINK("#'INDEX'!B65", "Link to index")</f>
        <v>Link to index</v>
      </c>
    </row>
    <row r="2" spans="1:17" ht="15.75" customHeight="1" x14ac:dyDescent="0.2">
      <c r="A2" s="25" t="s">
        <v>333</v>
      </c>
      <c r="B2" s="24"/>
      <c r="C2" s="24"/>
      <c r="D2" s="24"/>
      <c r="E2" s="24"/>
      <c r="F2" s="24"/>
      <c r="G2" s="24"/>
      <c r="H2" s="24"/>
      <c r="I2" s="24"/>
      <c r="J2" s="24"/>
      <c r="K2" s="24"/>
      <c r="L2" s="24"/>
      <c r="M2" s="24"/>
      <c r="N2" s="24"/>
      <c r="O2" s="24"/>
      <c r="P2" s="24"/>
      <c r="Q2" s="24"/>
    </row>
    <row r="3" spans="1:17" ht="15.75" customHeight="1" x14ac:dyDescent="0.2">
      <c r="A3" s="25" t="s">
        <v>83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0</v>
      </c>
      <c r="C7" s="10" t="s">
        <v>176</v>
      </c>
      <c r="D7" s="18">
        <v>2.6330569473388601</v>
      </c>
      <c r="E7" s="10" t="s">
        <v>159</v>
      </c>
      <c r="F7" s="18">
        <v>0</v>
      </c>
      <c r="G7" s="10" t="s">
        <v>176</v>
      </c>
      <c r="H7" s="18">
        <v>1.4545244377265201</v>
      </c>
      <c r="I7" s="10" t="s">
        <v>159</v>
      </c>
      <c r="J7" s="18">
        <v>0</v>
      </c>
      <c r="K7" s="10" t="s">
        <v>176</v>
      </c>
      <c r="L7" s="18">
        <v>4.0478094728882201</v>
      </c>
      <c r="M7" s="10" t="s">
        <v>159</v>
      </c>
      <c r="N7" s="18">
        <v>0</v>
      </c>
      <c r="O7" s="10" t="s">
        <v>176</v>
      </c>
      <c r="P7" s="18">
        <v>0</v>
      </c>
      <c r="Q7" s="10" t="s">
        <v>244</v>
      </c>
    </row>
    <row r="8" spans="1:17" x14ac:dyDescent="0.2">
      <c r="A8" s="12" t="s">
        <v>171</v>
      </c>
      <c r="B8" s="18">
        <v>0</v>
      </c>
      <c r="C8" s="10" t="s">
        <v>176</v>
      </c>
      <c r="D8" s="18">
        <v>1.1114390100960601</v>
      </c>
      <c r="E8" s="10" t="s">
        <v>159</v>
      </c>
      <c r="F8" s="18">
        <v>0</v>
      </c>
      <c r="G8" s="10" t="s">
        <v>176</v>
      </c>
      <c r="H8" s="18">
        <v>1.6998899501387399</v>
      </c>
      <c r="I8" s="10" t="s">
        <v>159</v>
      </c>
      <c r="J8" s="18">
        <v>0</v>
      </c>
      <c r="K8" s="10" t="s">
        <v>176</v>
      </c>
      <c r="L8" s="18">
        <v>4.0187670748839697</v>
      </c>
      <c r="M8" s="10" t="s">
        <v>159</v>
      </c>
      <c r="N8" s="18">
        <v>0</v>
      </c>
      <c r="O8" s="10" t="s">
        <v>176</v>
      </c>
      <c r="P8" s="18">
        <v>0</v>
      </c>
      <c r="Q8" s="10" t="s">
        <v>244</v>
      </c>
    </row>
    <row r="9" spans="1:17" x14ac:dyDescent="0.2">
      <c r="A9" s="12" t="s">
        <v>172</v>
      </c>
      <c r="B9" s="18">
        <v>0</v>
      </c>
      <c r="C9" s="10" t="s">
        <v>176</v>
      </c>
      <c r="D9" s="18">
        <v>1.0578081091931</v>
      </c>
      <c r="E9" s="10" t="s">
        <v>159</v>
      </c>
      <c r="F9" s="18">
        <v>0</v>
      </c>
      <c r="G9" s="10" t="s">
        <v>176</v>
      </c>
      <c r="H9" s="18">
        <v>1.6748320065073401</v>
      </c>
      <c r="I9" s="10" t="s">
        <v>159</v>
      </c>
      <c r="J9" s="18">
        <v>0</v>
      </c>
      <c r="K9" s="10" t="s">
        <v>176</v>
      </c>
      <c r="L9" s="18">
        <v>3.4801191251904902</v>
      </c>
      <c r="M9" s="10" t="s">
        <v>159</v>
      </c>
      <c r="N9" s="18">
        <v>0.38515176093810799</v>
      </c>
      <c r="O9" s="10" t="s">
        <v>159</v>
      </c>
      <c r="P9" s="18">
        <v>0</v>
      </c>
      <c r="Q9" s="10" t="s">
        <v>244</v>
      </c>
    </row>
    <row r="10" spans="1:17" x14ac:dyDescent="0.2">
      <c r="A10" s="12" t="s">
        <v>173</v>
      </c>
      <c r="B10" s="18">
        <v>0</v>
      </c>
      <c r="C10" s="10" t="s">
        <v>176</v>
      </c>
      <c r="D10" s="18">
        <v>0.64382656318797604</v>
      </c>
      <c r="E10" s="10" t="s">
        <v>159</v>
      </c>
      <c r="F10" s="18">
        <v>0</v>
      </c>
      <c r="G10" s="10" t="s">
        <v>176</v>
      </c>
      <c r="H10" s="18">
        <v>1.0756593905084599</v>
      </c>
      <c r="I10" s="10" t="s">
        <v>159</v>
      </c>
      <c r="J10" s="18">
        <v>0</v>
      </c>
      <c r="K10" s="10" t="s">
        <v>176</v>
      </c>
      <c r="L10" s="18">
        <v>4.1085502475795099</v>
      </c>
      <c r="M10" s="10" t="s">
        <v>159</v>
      </c>
      <c r="N10" s="18">
        <v>0.349890183907411</v>
      </c>
      <c r="O10" s="10" t="s">
        <v>159</v>
      </c>
      <c r="P10" s="18">
        <v>0</v>
      </c>
      <c r="Q10" s="10" t="s">
        <v>244</v>
      </c>
    </row>
    <row r="11" spans="1:17" x14ac:dyDescent="0.2">
      <c r="A11" s="12" t="s">
        <v>174</v>
      </c>
      <c r="B11" s="18">
        <v>0</v>
      </c>
      <c r="C11" s="10" t="s">
        <v>176</v>
      </c>
      <c r="D11" s="18">
        <v>0.62174846711973897</v>
      </c>
      <c r="E11" s="10" t="s">
        <v>159</v>
      </c>
      <c r="F11" s="18">
        <v>0</v>
      </c>
      <c r="G11" s="10" t="s">
        <v>176</v>
      </c>
      <c r="H11" s="18">
        <v>1.20409071315981</v>
      </c>
      <c r="I11" s="10" t="s">
        <v>159</v>
      </c>
      <c r="J11" s="18">
        <v>0</v>
      </c>
      <c r="K11" s="10" t="s">
        <v>176</v>
      </c>
      <c r="L11" s="18">
        <v>1.7602046511552201</v>
      </c>
      <c r="M11" s="10" t="s">
        <v>159</v>
      </c>
      <c r="N11" s="18">
        <v>0.34250956417308498</v>
      </c>
      <c r="O11" s="10" t="s">
        <v>159</v>
      </c>
      <c r="P11" s="18">
        <v>0</v>
      </c>
      <c r="Q11" s="10" t="s">
        <v>244</v>
      </c>
    </row>
    <row r="12" spans="1:17" x14ac:dyDescent="0.2">
      <c r="A12" s="12" t="s">
        <v>175</v>
      </c>
      <c r="B12" s="18">
        <v>0</v>
      </c>
      <c r="C12" s="10" t="s">
        <v>176</v>
      </c>
      <c r="D12" s="18">
        <v>0.57997266350767795</v>
      </c>
      <c r="E12" s="10" t="s">
        <v>159</v>
      </c>
      <c r="F12" s="18">
        <v>0</v>
      </c>
      <c r="G12" s="10" t="s">
        <v>176</v>
      </c>
      <c r="H12" s="18">
        <v>1.5027746232350001</v>
      </c>
      <c r="I12" s="10" t="s">
        <v>159</v>
      </c>
      <c r="J12" s="18">
        <v>0</v>
      </c>
      <c r="K12" s="10" t="s">
        <v>176</v>
      </c>
      <c r="L12" s="18">
        <v>1.6879134607194599</v>
      </c>
      <c r="M12" s="10" t="s">
        <v>159</v>
      </c>
      <c r="N12" s="18">
        <v>0.320105676611594</v>
      </c>
      <c r="O12" s="10" t="s">
        <v>159</v>
      </c>
      <c r="P12" s="18">
        <v>0</v>
      </c>
      <c r="Q12" s="10" t="s">
        <v>244</v>
      </c>
    </row>
    <row r="13" spans="1:17" x14ac:dyDescent="0.2">
      <c r="A13" s="12" t="s">
        <v>179</v>
      </c>
      <c r="B13" s="18">
        <v>0</v>
      </c>
      <c r="C13" s="10" t="s">
        <v>176</v>
      </c>
      <c r="D13" s="18">
        <v>0.565618980616309</v>
      </c>
      <c r="E13" s="10" t="s">
        <v>159</v>
      </c>
      <c r="F13" s="18">
        <v>0</v>
      </c>
      <c r="G13" s="10" t="s">
        <v>176</v>
      </c>
      <c r="H13" s="18">
        <v>1.57313778385369</v>
      </c>
      <c r="I13" s="10" t="s">
        <v>159</v>
      </c>
      <c r="J13" s="18">
        <v>0</v>
      </c>
      <c r="K13" s="10" t="s">
        <v>176</v>
      </c>
      <c r="L13" s="18">
        <v>1.5619685513199599</v>
      </c>
      <c r="M13" s="10" t="s">
        <v>159</v>
      </c>
      <c r="N13" s="18">
        <v>0.315250423520405</v>
      </c>
      <c r="O13" s="10" t="s">
        <v>159</v>
      </c>
      <c r="P13" s="18">
        <v>0</v>
      </c>
      <c r="Q13" s="10" t="s">
        <v>244</v>
      </c>
    </row>
    <row r="14" spans="1:17" x14ac:dyDescent="0.2">
      <c r="A14" s="12" t="s">
        <v>180</v>
      </c>
      <c r="B14" s="18">
        <v>0</v>
      </c>
      <c r="C14" s="10" t="s">
        <v>176</v>
      </c>
      <c r="D14" s="18">
        <v>0.52892163613827303</v>
      </c>
      <c r="E14" s="10" t="s">
        <v>159</v>
      </c>
      <c r="F14" s="18">
        <v>0</v>
      </c>
      <c r="G14" s="10" t="s">
        <v>176</v>
      </c>
      <c r="H14" s="18">
        <v>1.6770295643639701</v>
      </c>
      <c r="I14" s="10" t="s">
        <v>159</v>
      </c>
      <c r="J14" s="18">
        <v>0</v>
      </c>
      <c r="K14" s="10" t="s">
        <v>176</v>
      </c>
      <c r="L14" s="18">
        <v>1.85340447154472</v>
      </c>
      <c r="M14" s="10" t="s">
        <v>159</v>
      </c>
      <c r="N14" s="18">
        <v>0.30114370575479399</v>
      </c>
      <c r="O14" s="10" t="s">
        <v>159</v>
      </c>
      <c r="P14" s="18">
        <v>0</v>
      </c>
      <c r="Q14" s="10" t="s">
        <v>244</v>
      </c>
    </row>
    <row r="15" spans="1:17" x14ac:dyDescent="0.2">
      <c r="A15" s="12" t="s">
        <v>181</v>
      </c>
      <c r="B15" s="18">
        <v>0</v>
      </c>
      <c r="C15" s="10" t="s">
        <v>176</v>
      </c>
      <c r="D15" s="18">
        <v>0.48394906580095598</v>
      </c>
      <c r="E15" s="10" t="s">
        <v>159</v>
      </c>
      <c r="F15" s="18">
        <v>0</v>
      </c>
      <c r="G15" s="10" t="s">
        <v>176</v>
      </c>
      <c r="H15" s="18">
        <v>1.70068410352087</v>
      </c>
      <c r="I15" s="10" t="s">
        <v>159</v>
      </c>
      <c r="J15" s="18">
        <v>0</v>
      </c>
      <c r="K15" s="10" t="s">
        <v>176</v>
      </c>
      <c r="L15" s="18">
        <v>1.9263192831065401</v>
      </c>
      <c r="M15" s="10" t="s">
        <v>159</v>
      </c>
      <c r="N15" s="18">
        <v>0.11101111887366601</v>
      </c>
      <c r="O15" s="10" t="s">
        <v>159</v>
      </c>
      <c r="P15" s="18">
        <v>0</v>
      </c>
      <c r="Q15" s="10" t="s">
        <v>244</v>
      </c>
    </row>
    <row r="16" spans="1:17" x14ac:dyDescent="0.2">
      <c r="A16" s="12" t="s">
        <v>182</v>
      </c>
      <c r="B16" s="18">
        <v>0</v>
      </c>
      <c r="C16" s="10" t="s">
        <v>176</v>
      </c>
      <c r="D16" s="18">
        <v>0.46183291551308497</v>
      </c>
      <c r="E16" s="10" t="s">
        <v>159</v>
      </c>
      <c r="F16" s="18">
        <v>0</v>
      </c>
      <c r="G16" s="10" t="s">
        <v>176</v>
      </c>
      <c r="H16" s="18">
        <v>1.6357501010416799</v>
      </c>
      <c r="I16" s="10" t="s">
        <v>159</v>
      </c>
      <c r="J16" s="18">
        <v>0</v>
      </c>
      <c r="K16" s="10" t="s">
        <v>176</v>
      </c>
      <c r="L16" s="18">
        <v>1.8503108326398701</v>
      </c>
      <c r="M16" s="10" t="s">
        <v>159</v>
      </c>
      <c r="N16" s="18">
        <v>0.12612327819708</v>
      </c>
      <c r="O16" s="10" t="s">
        <v>159</v>
      </c>
      <c r="P16" s="18">
        <v>0</v>
      </c>
      <c r="Q16" s="10" t="s">
        <v>244</v>
      </c>
    </row>
    <row r="17" spans="1:17" x14ac:dyDescent="0.2">
      <c r="A17" s="12" t="s">
        <v>183</v>
      </c>
      <c r="B17" s="18">
        <v>0</v>
      </c>
      <c r="C17" s="10" t="s">
        <v>176</v>
      </c>
      <c r="D17" s="18">
        <v>0.50311737247259802</v>
      </c>
      <c r="E17" s="10" t="s">
        <v>159</v>
      </c>
      <c r="F17" s="18">
        <v>0</v>
      </c>
      <c r="G17" s="10" t="s">
        <v>176</v>
      </c>
      <c r="H17" s="18">
        <v>1.9624614897025801</v>
      </c>
      <c r="I17" s="10" t="s">
        <v>159</v>
      </c>
      <c r="J17" s="18">
        <v>0</v>
      </c>
      <c r="K17" s="10" t="s">
        <v>176</v>
      </c>
      <c r="L17" s="18">
        <v>1.87324057876994</v>
      </c>
      <c r="M17" s="10" t="s">
        <v>159</v>
      </c>
      <c r="N17" s="18">
        <v>0.11026229839426401</v>
      </c>
      <c r="O17" s="10" t="s">
        <v>159</v>
      </c>
      <c r="P17" s="18">
        <v>0</v>
      </c>
      <c r="Q17" s="10" t="s">
        <v>244</v>
      </c>
    </row>
    <row r="18" spans="1:17" x14ac:dyDescent="0.2">
      <c r="A18" s="12" t="s">
        <v>185</v>
      </c>
      <c r="B18" s="18">
        <v>0</v>
      </c>
      <c r="C18" s="10" t="s">
        <v>176</v>
      </c>
      <c r="D18" s="18">
        <v>0.60727275563135497</v>
      </c>
      <c r="E18" s="10" t="s">
        <v>159</v>
      </c>
      <c r="F18" s="18">
        <v>0</v>
      </c>
      <c r="G18" s="10" t="s">
        <v>176</v>
      </c>
      <c r="H18" s="18">
        <v>2.0861521872929001</v>
      </c>
      <c r="I18" s="10" t="s">
        <v>159</v>
      </c>
      <c r="J18" s="18">
        <v>0</v>
      </c>
      <c r="K18" s="10" t="s">
        <v>176</v>
      </c>
      <c r="L18" s="18">
        <v>2.0127047810096999</v>
      </c>
      <c r="M18" s="10" t="s">
        <v>159</v>
      </c>
      <c r="N18" s="18">
        <v>0.10611901762708301</v>
      </c>
      <c r="O18" s="10" t="s">
        <v>159</v>
      </c>
      <c r="P18" s="18">
        <v>0</v>
      </c>
      <c r="Q18" s="10" t="s">
        <v>244</v>
      </c>
    </row>
    <row r="19" spans="1:17" x14ac:dyDescent="0.2">
      <c r="A19" s="12" t="s">
        <v>186</v>
      </c>
      <c r="B19" s="18">
        <v>0</v>
      </c>
      <c r="C19" s="10" t="s">
        <v>176</v>
      </c>
      <c r="D19" s="18">
        <v>0.74186467168923298</v>
      </c>
      <c r="E19" s="10" t="s">
        <v>159</v>
      </c>
      <c r="F19" s="18">
        <v>0</v>
      </c>
      <c r="G19" s="10" t="s">
        <v>176</v>
      </c>
      <c r="H19" s="18">
        <v>1.9355464413397301</v>
      </c>
      <c r="I19" s="10" t="s">
        <v>159</v>
      </c>
      <c r="J19" s="18">
        <v>0</v>
      </c>
      <c r="K19" s="10" t="s">
        <v>176</v>
      </c>
      <c r="L19" s="18">
        <v>1.9847822206354899</v>
      </c>
      <c r="M19" s="10" t="s">
        <v>159</v>
      </c>
      <c r="N19" s="18">
        <v>9.5435971647159598E-2</v>
      </c>
      <c r="O19" s="10" t="s">
        <v>159</v>
      </c>
      <c r="P19" s="18">
        <v>0</v>
      </c>
      <c r="Q19" s="10" t="s">
        <v>244</v>
      </c>
    </row>
    <row r="20" spans="1:17" x14ac:dyDescent="0.2">
      <c r="A20" s="12" t="s">
        <v>187</v>
      </c>
      <c r="B20" s="18">
        <v>0</v>
      </c>
      <c r="C20" s="10" t="s">
        <v>176</v>
      </c>
      <c r="D20" s="18">
        <v>0.685619436884919</v>
      </c>
      <c r="E20" s="10" t="s">
        <v>159</v>
      </c>
      <c r="F20" s="18">
        <v>0</v>
      </c>
      <c r="G20" s="10" t="s">
        <v>176</v>
      </c>
      <c r="H20" s="18">
        <v>2.12702692670379</v>
      </c>
      <c r="I20" s="10" t="s">
        <v>159</v>
      </c>
      <c r="J20" s="18">
        <v>0</v>
      </c>
      <c r="K20" s="10" t="s">
        <v>176</v>
      </c>
      <c r="L20" s="18">
        <v>2.33088542599558</v>
      </c>
      <c r="M20" s="10" t="s">
        <v>159</v>
      </c>
      <c r="N20" s="18">
        <v>9.3329133169661099E-2</v>
      </c>
      <c r="O20" s="10" t="s">
        <v>159</v>
      </c>
      <c r="P20" s="18">
        <v>0</v>
      </c>
      <c r="Q20" s="10" t="s">
        <v>244</v>
      </c>
    </row>
    <row r="21" spans="1:17" x14ac:dyDescent="0.2">
      <c r="A21" s="12" t="s">
        <v>188</v>
      </c>
      <c r="B21" s="18">
        <v>0</v>
      </c>
      <c r="C21" s="10" t="s">
        <v>176</v>
      </c>
      <c r="D21" s="18">
        <v>0.72118350237612605</v>
      </c>
      <c r="E21" s="10" t="s">
        <v>159</v>
      </c>
      <c r="F21" s="18">
        <v>0</v>
      </c>
      <c r="G21" s="10" t="s">
        <v>176</v>
      </c>
      <c r="H21" s="18">
        <v>2.15003484623958</v>
      </c>
      <c r="I21" s="10" t="s">
        <v>159</v>
      </c>
      <c r="J21" s="18">
        <v>0</v>
      </c>
      <c r="K21" s="10" t="s">
        <v>176</v>
      </c>
      <c r="L21" s="18">
        <v>2.2779124908919299</v>
      </c>
      <c r="M21" s="10" t="s">
        <v>159</v>
      </c>
      <c r="N21" s="18">
        <v>0.107823648626268</v>
      </c>
      <c r="O21" s="10" t="s">
        <v>159</v>
      </c>
      <c r="P21" s="18">
        <v>0</v>
      </c>
      <c r="Q21" s="10" t="s">
        <v>244</v>
      </c>
    </row>
    <row r="22" spans="1:17" x14ac:dyDescent="0.2">
      <c r="A22" s="12" t="s">
        <v>189</v>
      </c>
      <c r="B22" s="18">
        <v>0</v>
      </c>
      <c r="C22" s="10" t="s">
        <v>176</v>
      </c>
      <c r="D22" s="18">
        <v>0.69345805060698396</v>
      </c>
      <c r="E22" s="10" t="s">
        <v>159</v>
      </c>
      <c r="F22" s="18">
        <v>0</v>
      </c>
      <c r="G22" s="10" t="s">
        <v>176</v>
      </c>
      <c r="H22" s="18">
        <v>2.10942356221633</v>
      </c>
      <c r="I22" s="10" t="s">
        <v>159</v>
      </c>
      <c r="J22" s="18">
        <v>0</v>
      </c>
      <c r="K22" s="10" t="s">
        <v>176</v>
      </c>
      <c r="L22" s="18">
        <v>2.2610863396001002</v>
      </c>
      <c r="M22" s="10" t="s">
        <v>159</v>
      </c>
      <c r="N22" s="18">
        <v>0.22229849973360699</v>
      </c>
      <c r="O22" s="10" t="s">
        <v>159</v>
      </c>
      <c r="P22" s="18">
        <v>0</v>
      </c>
      <c r="Q22" s="10" t="s">
        <v>244</v>
      </c>
    </row>
    <row r="23" spans="1:17" x14ac:dyDescent="0.2">
      <c r="A23" s="12" t="s">
        <v>190</v>
      </c>
      <c r="B23" s="18">
        <v>0</v>
      </c>
      <c r="C23" s="10" t="s">
        <v>176</v>
      </c>
      <c r="D23" s="18">
        <v>0.665501499992874</v>
      </c>
      <c r="E23" s="10" t="s">
        <v>159</v>
      </c>
      <c r="F23" s="18">
        <v>0</v>
      </c>
      <c r="G23" s="10" t="s">
        <v>176</v>
      </c>
      <c r="H23" s="18">
        <v>2.12247686385642</v>
      </c>
      <c r="I23" s="10" t="s">
        <v>159</v>
      </c>
      <c r="J23" s="18">
        <v>3.16357216203189</v>
      </c>
      <c r="K23" s="10" t="s">
        <v>159</v>
      </c>
      <c r="L23" s="18">
        <v>2.4698247103778699</v>
      </c>
      <c r="M23" s="10" t="s">
        <v>159</v>
      </c>
      <c r="N23" s="18">
        <v>0.24045596043245501</v>
      </c>
      <c r="O23" s="10" t="s">
        <v>159</v>
      </c>
      <c r="P23" s="18">
        <v>0</v>
      </c>
      <c r="Q23" s="10" t="s">
        <v>244</v>
      </c>
    </row>
    <row r="24" spans="1:17" x14ac:dyDescent="0.2">
      <c r="A24" s="12" t="s">
        <v>191</v>
      </c>
      <c r="B24" s="18">
        <v>0.15269322725172299</v>
      </c>
      <c r="C24" s="10" t="s">
        <v>159</v>
      </c>
      <c r="D24" s="18">
        <v>0.66750134489338597</v>
      </c>
      <c r="E24" s="10" t="s">
        <v>159</v>
      </c>
      <c r="F24" s="18">
        <v>0</v>
      </c>
      <c r="G24" s="10" t="s">
        <v>176</v>
      </c>
      <c r="H24" s="18">
        <v>1.9052709958892</v>
      </c>
      <c r="I24" s="10" t="s">
        <v>159</v>
      </c>
      <c r="J24" s="18">
        <v>3.13887002776299</v>
      </c>
      <c r="K24" s="10" t="s">
        <v>159</v>
      </c>
      <c r="L24" s="18">
        <v>2.45152983853469</v>
      </c>
      <c r="M24" s="10" t="s">
        <v>159</v>
      </c>
      <c r="N24" s="18">
        <v>0.25132752876393899</v>
      </c>
      <c r="O24" s="10" t="s">
        <v>159</v>
      </c>
      <c r="P24" s="18">
        <v>0</v>
      </c>
      <c r="Q24" s="10" t="s">
        <v>244</v>
      </c>
    </row>
    <row r="25" spans="1:17" x14ac:dyDescent="0.2">
      <c r="A25" s="12" t="s">
        <v>193</v>
      </c>
      <c r="B25" s="18">
        <v>0.23566535519562201</v>
      </c>
      <c r="C25" s="10" t="s">
        <v>159</v>
      </c>
      <c r="D25" s="18">
        <v>0.69446607222248602</v>
      </c>
      <c r="E25" s="10" t="s">
        <v>159</v>
      </c>
      <c r="F25" s="18">
        <v>0</v>
      </c>
      <c r="G25" s="10" t="s">
        <v>176</v>
      </c>
      <c r="H25" s="18">
        <v>1.8523412041430001</v>
      </c>
      <c r="I25" s="10" t="s">
        <v>159</v>
      </c>
      <c r="J25" s="18">
        <v>3.4794711203897002</v>
      </c>
      <c r="K25" s="10" t="s">
        <v>159</v>
      </c>
      <c r="L25" s="18">
        <v>2.6430247767413801</v>
      </c>
      <c r="M25" s="10" t="s">
        <v>159</v>
      </c>
      <c r="N25" s="18">
        <v>0.28556657300479699</v>
      </c>
      <c r="O25" s="10" t="s">
        <v>159</v>
      </c>
      <c r="P25" s="18">
        <v>0</v>
      </c>
      <c r="Q25" s="10" t="s">
        <v>244</v>
      </c>
    </row>
    <row r="26" spans="1:17" x14ac:dyDescent="0.2">
      <c r="A26" s="12" t="s">
        <v>194</v>
      </c>
      <c r="B26" s="18">
        <v>0.60938819838300995</v>
      </c>
      <c r="C26" s="10" t="s">
        <v>159</v>
      </c>
      <c r="D26" s="18">
        <v>0.73545943623860699</v>
      </c>
      <c r="E26" s="10" t="s">
        <v>159</v>
      </c>
      <c r="F26" s="18">
        <v>0</v>
      </c>
      <c r="G26" s="10" t="s">
        <v>176</v>
      </c>
      <c r="H26" s="18">
        <v>1.7906416494089601</v>
      </c>
      <c r="I26" s="10" t="s">
        <v>159</v>
      </c>
      <c r="J26" s="18">
        <v>4.0530040471345803</v>
      </c>
      <c r="K26" s="10" t="s">
        <v>159</v>
      </c>
      <c r="L26" s="18">
        <v>3.2781975324799499</v>
      </c>
      <c r="M26" s="10" t="s">
        <v>159</v>
      </c>
      <c r="N26" s="18">
        <v>0.34600386775613501</v>
      </c>
      <c r="O26" s="10" t="s">
        <v>159</v>
      </c>
      <c r="P26" s="18">
        <v>0</v>
      </c>
      <c r="Q26" s="10" t="s">
        <v>244</v>
      </c>
    </row>
    <row r="27" spans="1:17" x14ac:dyDescent="0.2">
      <c r="A27" s="12" t="s">
        <v>196</v>
      </c>
      <c r="B27" s="18">
        <v>2.30294105616231</v>
      </c>
      <c r="C27" s="10" t="s">
        <v>159</v>
      </c>
      <c r="D27" s="18">
        <v>0.67893769702753903</v>
      </c>
      <c r="E27" s="10" t="s">
        <v>159</v>
      </c>
      <c r="F27" s="18">
        <v>1.1130073458484799</v>
      </c>
      <c r="G27" s="10" t="s">
        <v>159</v>
      </c>
      <c r="H27" s="18">
        <v>1.6601642969599499</v>
      </c>
      <c r="I27" s="10" t="s">
        <v>159</v>
      </c>
      <c r="J27" s="18">
        <v>3.52727901430438</v>
      </c>
      <c r="K27" s="10" t="s">
        <v>159</v>
      </c>
      <c r="L27" s="18">
        <v>2.17012069323519</v>
      </c>
      <c r="M27" s="10" t="s">
        <v>159</v>
      </c>
      <c r="N27" s="18">
        <v>0.32803354797707901</v>
      </c>
      <c r="O27" s="10" t="s">
        <v>159</v>
      </c>
      <c r="P27" s="18">
        <v>0</v>
      </c>
      <c r="Q27" s="10" t="s">
        <v>244</v>
      </c>
    </row>
    <row r="28" spans="1:17" x14ac:dyDescent="0.2">
      <c r="A28" s="12" t="s">
        <v>197</v>
      </c>
      <c r="B28" s="18">
        <v>2.2483214983650299</v>
      </c>
      <c r="C28" s="10" t="s">
        <v>159</v>
      </c>
      <c r="D28" s="18">
        <v>0.60903682118820801</v>
      </c>
      <c r="E28" s="10" t="s">
        <v>159</v>
      </c>
      <c r="F28" s="18">
        <v>1.0424670335375401</v>
      </c>
      <c r="G28" s="10" t="s">
        <v>159</v>
      </c>
      <c r="H28" s="18">
        <v>1.6020887158056401</v>
      </c>
      <c r="I28" s="10" t="s">
        <v>159</v>
      </c>
      <c r="J28" s="18">
        <v>3.4585100826430102</v>
      </c>
      <c r="K28" s="10" t="s">
        <v>159</v>
      </c>
      <c r="L28" s="18">
        <v>2.7066136181570299</v>
      </c>
      <c r="M28" s="10" t="s">
        <v>159</v>
      </c>
      <c r="N28" s="18">
        <v>0.29275013247051201</v>
      </c>
      <c r="O28" s="10" t="s">
        <v>159</v>
      </c>
      <c r="P28" s="18">
        <v>0</v>
      </c>
      <c r="Q28" s="10" t="s">
        <v>244</v>
      </c>
    </row>
    <row r="29" spans="1:17" x14ac:dyDescent="0.2">
      <c r="A29" s="12" t="s">
        <v>198</v>
      </c>
      <c r="B29" s="18">
        <v>5.1241064693415703</v>
      </c>
      <c r="C29" s="10" t="s">
        <v>159</v>
      </c>
      <c r="D29" s="18">
        <v>0.497094589523985</v>
      </c>
      <c r="E29" s="10" t="s">
        <v>159</v>
      </c>
      <c r="F29" s="18">
        <v>1.22888069339227</v>
      </c>
      <c r="G29" s="10" t="s">
        <v>159</v>
      </c>
      <c r="H29" s="18">
        <v>1.3686868417176301</v>
      </c>
      <c r="I29" s="10" t="s">
        <v>159</v>
      </c>
      <c r="J29" s="18">
        <v>3.7371560174796299</v>
      </c>
      <c r="K29" s="10" t="s">
        <v>159</v>
      </c>
      <c r="L29" s="18">
        <v>2.1622466352803902</v>
      </c>
      <c r="M29" s="10" t="s">
        <v>159</v>
      </c>
      <c r="N29" s="18">
        <v>0.25679352170339897</v>
      </c>
      <c r="O29" s="10" t="s">
        <v>159</v>
      </c>
      <c r="P29" s="18">
        <v>0</v>
      </c>
      <c r="Q29" s="10" t="s">
        <v>244</v>
      </c>
    </row>
    <row r="30" spans="1:17" x14ac:dyDescent="0.2">
      <c r="A30" s="12" t="s">
        <v>199</v>
      </c>
      <c r="B30" s="18">
        <v>7.2359543051324398</v>
      </c>
      <c r="C30" s="10" t="s">
        <v>159</v>
      </c>
      <c r="D30" s="18">
        <v>0.60671942633224896</v>
      </c>
      <c r="E30" s="10" t="s">
        <v>159</v>
      </c>
      <c r="F30" s="18">
        <v>1.6412827069036999</v>
      </c>
      <c r="G30" s="10" t="s">
        <v>159</v>
      </c>
      <c r="H30" s="18">
        <v>1.3588268128515399</v>
      </c>
      <c r="I30" s="10" t="s">
        <v>159</v>
      </c>
      <c r="J30" s="18">
        <v>3.68995710443882</v>
      </c>
      <c r="K30" s="10" t="s">
        <v>159</v>
      </c>
      <c r="L30" s="18">
        <v>2.3683938403740301</v>
      </c>
      <c r="M30" s="10" t="s">
        <v>159</v>
      </c>
      <c r="N30" s="18">
        <v>0.25462252753382603</v>
      </c>
      <c r="O30" s="10" t="s">
        <v>159</v>
      </c>
      <c r="P30" s="18">
        <v>0</v>
      </c>
      <c r="Q30" s="10" t="s">
        <v>244</v>
      </c>
    </row>
    <row r="31" spans="1:17" x14ac:dyDescent="0.2">
      <c r="A31" s="12" t="s">
        <v>200</v>
      </c>
      <c r="B31" s="18">
        <v>7.7556289070984104</v>
      </c>
      <c r="C31" s="10" t="s">
        <v>159</v>
      </c>
      <c r="D31" s="18">
        <v>0.41940892445337502</v>
      </c>
      <c r="E31" s="10" t="s">
        <v>159</v>
      </c>
      <c r="F31" s="18">
        <v>1.1736395060721301</v>
      </c>
      <c r="G31" s="10" t="s">
        <v>159</v>
      </c>
      <c r="H31" s="18">
        <v>1.45257729824977</v>
      </c>
      <c r="I31" s="10" t="s">
        <v>159</v>
      </c>
      <c r="J31" s="18">
        <v>3.1027425365841301</v>
      </c>
      <c r="K31" s="10" t="s">
        <v>159</v>
      </c>
      <c r="L31" s="18">
        <v>2.33882537015405</v>
      </c>
      <c r="M31" s="10" t="s">
        <v>159</v>
      </c>
      <c r="N31" s="18">
        <v>0.288511183669513</v>
      </c>
      <c r="O31" s="10" t="s">
        <v>159</v>
      </c>
      <c r="P31" s="18">
        <v>0</v>
      </c>
      <c r="Q31" s="10" t="s">
        <v>244</v>
      </c>
    </row>
    <row r="32" spans="1:17" x14ac:dyDescent="0.2">
      <c r="A32" s="15" t="s">
        <v>201</v>
      </c>
      <c r="B32" s="19">
        <v>4.7966599649277697</v>
      </c>
      <c r="C32" s="14" t="s">
        <v>159</v>
      </c>
      <c r="D32" s="19">
        <v>0.49920247255830003</v>
      </c>
      <c r="E32" s="14" t="s">
        <v>159</v>
      </c>
      <c r="F32" s="19">
        <v>0.98084234887864397</v>
      </c>
      <c r="G32" s="14" t="s">
        <v>159</v>
      </c>
      <c r="H32" s="19">
        <v>1.4401406672163499</v>
      </c>
      <c r="I32" s="14" t="s">
        <v>159</v>
      </c>
      <c r="J32" s="19">
        <v>2.3786758278956501</v>
      </c>
      <c r="K32" s="14" t="s">
        <v>159</v>
      </c>
      <c r="L32" s="19">
        <v>2.5035236895589899</v>
      </c>
      <c r="M32" s="14" t="s">
        <v>177</v>
      </c>
      <c r="N32" s="19">
        <v>0.52648777031770899</v>
      </c>
      <c r="O32" s="14" t="s">
        <v>159</v>
      </c>
      <c r="P32" s="19">
        <v>0</v>
      </c>
      <c r="Q32" s="14" t="s">
        <v>244</v>
      </c>
    </row>
    <row r="34" spans="1:2" x14ac:dyDescent="0.2">
      <c r="A34" s="16" t="s">
        <v>202</v>
      </c>
      <c r="B34" s="16" t="s">
        <v>231</v>
      </c>
    </row>
    <row r="36" spans="1:2" x14ac:dyDescent="0.2">
      <c r="B36" s="16" t="s">
        <v>329</v>
      </c>
    </row>
    <row r="38" spans="1:2" x14ac:dyDescent="0.2">
      <c r="B38" s="16" t="s">
        <v>208</v>
      </c>
    </row>
    <row r="39" spans="1:2" x14ac:dyDescent="0.2">
      <c r="B39" s="16" t="s">
        <v>247</v>
      </c>
    </row>
    <row r="40" spans="1:2" x14ac:dyDescent="0.2">
      <c r="B40" s="16" t="s">
        <v>209</v>
      </c>
    </row>
    <row r="43" spans="1:2" x14ac:dyDescent="0.2">
      <c r="A43" s="17" t="str">
        <f>HYPERLINK("#'KENO 14'!A2", "&lt;&lt;&lt; Previous table")</f>
        <v>&lt;&lt;&lt; Previous table</v>
      </c>
    </row>
    <row r="44" spans="1:2" x14ac:dyDescent="0.2">
      <c r="A44" s="17" t="str">
        <f>HYPERLINK("#'LOTTERIES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HYPERLINK("#'INDEX'!B66", "Link to index")</f>
        <v>Link to index</v>
      </c>
    </row>
    <row r="2" spans="1:19" ht="15.75" customHeight="1" x14ac:dyDescent="0.2">
      <c r="A2" s="25" t="s">
        <v>334</v>
      </c>
      <c r="B2" s="24"/>
      <c r="C2" s="24"/>
      <c r="D2" s="24"/>
      <c r="E2" s="24"/>
      <c r="F2" s="24"/>
      <c r="G2" s="24"/>
      <c r="H2" s="24"/>
      <c r="I2" s="24"/>
      <c r="J2" s="24"/>
      <c r="K2" s="24"/>
      <c r="L2" s="24"/>
      <c r="M2" s="24"/>
      <c r="N2" s="24"/>
      <c r="O2" s="24"/>
      <c r="P2" s="24"/>
      <c r="Q2" s="24"/>
      <c r="R2" s="24"/>
      <c r="S2" s="24"/>
    </row>
    <row r="3" spans="1:19" ht="15.75" customHeight="1" x14ac:dyDescent="0.2">
      <c r="A3" s="25" t="s">
        <v>84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38.682000000000002</v>
      </c>
      <c r="C7" s="10" t="s">
        <v>159</v>
      </c>
      <c r="D7" s="9">
        <v>939.31500000000005</v>
      </c>
      <c r="E7" s="10" t="s">
        <v>159</v>
      </c>
      <c r="F7" s="9">
        <v>37.826999999999998</v>
      </c>
      <c r="G7" s="10" t="s">
        <v>159</v>
      </c>
      <c r="H7" s="9">
        <v>648.04300000000001</v>
      </c>
      <c r="I7" s="10" t="s">
        <v>159</v>
      </c>
      <c r="J7" s="9">
        <v>206.80600000000001</v>
      </c>
      <c r="K7" s="10" t="s">
        <v>159</v>
      </c>
      <c r="L7" s="9">
        <v>57.674999999999997</v>
      </c>
      <c r="M7" s="10" t="s">
        <v>159</v>
      </c>
      <c r="N7" s="9">
        <v>746.73500000000001</v>
      </c>
      <c r="O7" s="10" t="s">
        <v>159</v>
      </c>
      <c r="P7" s="9">
        <v>403.577</v>
      </c>
      <c r="Q7" s="10" t="s">
        <v>159</v>
      </c>
      <c r="R7" s="9">
        <v>3078.66</v>
      </c>
      <c r="S7" s="10" t="s">
        <v>159</v>
      </c>
    </row>
    <row r="8" spans="1:19" x14ac:dyDescent="0.2">
      <c r="A8" s="12" t="s">
        <v>171</v>
      </c>
      <c r="B8" s="9">
        <v>39.396999999999998</v>
      </c>
      <c r="C8" s="10" t="s">
        <v>159</v>
      </c>
      <c r="D8" s="9">
        <v>963.226</v>
      </c>
      <c r="E8" s="10" t="s">
        <v>159</v>
      </c>
      <c r="F8" s="9">
        <v>36.619</v>
      </c>
      <c r="G8" s="10" t="s">
        <v>159</v>
      </c>
      <c r="H8" s="9">
        <v>711.39700000000005</v>
      </c>
      <c r="I8" s="10" t="s">
        <v>159</v>
      </c>
      <c r="J8" s="9">
        <v>218.15299999999999</v>
      </c>
      <c r="K8" s="10" t="s">
        <v>159</v>
      </c>
      <c r="L8" s="9">
        <v>57.914999999999999</v>
      </c>
      <c r="M8" s="10" t="s">
        <v>159</v>
      </c>
      <c r="N8" s="9">
        <v>780.76900000000001</v>
      </c>
      <c r="O8" s="10" t="s">
        <v>159</v>
      </c>
      <c r="P8" s="9">
        <v>430.90699999999998</v>
      </c>
      <c r="Q8" s="10" t="s">
        <v>159</v>
      </c>
      <c r="R8" s="9">
        <v>3238.3829999999998</v>
      </c>
      <c r="S8" s="10" t="s">
        <v>159</v>
      </c>
    </row>
    <row r="9" spans="1:19" x14ac:dyDescent="0.2">
      <c r="A9" s="12" t="s">
        <v>172</v>
      </c>
      <c r="B9" s="9">
        <v>40.569000000000003</v>
      </c>
      <c r="C9" s="10" t="s">
        <v>159</v>
      </c>
      <c r="D9" s="9">
        <v>945.976</v>
      </c>
      <c r="E9" s="10" t="s">
        <v>159</v>
      </c>
      <c r="F9" s="9">
        <v>35.783999999999999</v>
      </c>
      <c r="G9" s="10" t="s">
        <v>159</v>
      </c>
      <c r="H9" s="9">
        <v>722.54200000000003</v>
      </c>
      <c r="I9" s="10" t="s">
        <v>159</v>
      </c>
      <c r="J9" s="9">
        <v>226.398</v>
      </c>
      <c r="K9" s="10" t="s">
        <v>159</v>
      </c>
      <c r="L9" s="9">
        <v>58.542267099999997</v>
      </c>
      <c r="M9" s="10" t="s">
        <v>159</v>
      </c>
      <c r="N9" s="9">
        <v>787.56100000000004</v>
      </c>
      <c r="O9" s="10" t="s">
        <v>159</v>
      </c>
      <c r="P9" s="9">
        <v>444.65199999999999</v>
      </c>
      <c r="Q9" s="10" t="s">
        <v>159</v>
      </c>
      <c r="R9" s="9">
        <v>3262.0242671000001</v>
      </c>
      <c r="S9" s="10" t="s">
        <v>159</v>
      </c>
    </row>
    <row r="10" spans="1:19" x14ac:dyDescent="0.2">
      <c r="A10" s="12" t="s">
        <v>173</v>
      </c>
      <c r="B10" s="9">
        <v>44.334000000000003</v>
      </c>
      <c r="C10" s="10" t="s">
        <v>159</v>
      </c>
      <c r="D10" s="9">
        <v>1070.538</v>
      </c>
      <c r="E10" s="10" t="s">
        <v>159</v>
      </c>
      <c r="F10" s="9">
        <v>35.448</v>
      </c>
      <c r="G10" s="10" t="s">
        <v>159</v>
      </c>
      <c r="H10" s="9">
        <v>720.85599999999999</v>
      </c>
      <c r="I10" s="10" t="s">
        <v>159</v>
      </c>
      <c r="J10" s="9">
        <v>247.904</v>
      </c>
      <c r="K10" s="10" t="s">
        <v>159</v>
      </c>
      <c r="L10" s="9">
        <v>62.555</v>
      </c>
      <c r="M10" s="10" t="s">
        <v>159</v>
      </c>
      <c r="N10" s="9">
        <v>830.19</v>
      </c>
      <c r="O10" s="10" t="s">
        <v>159</v>
      </c>
      <c r="P10" s="9">
        <v>455.23500000000001</v>
      </c>
      <c r="Q10" s="10" t="s">
        <v>159</v>
      </c>
      <c r="R10" s="9">
        <v>3467.06</v>
      </c>
      <c r="S10" s="10" t="s">
        <v>159</v>
      </c>
    </row>
    <row r="11" spans="1:19" x14ac:dyDescent="0.2">
      <c r="A11" s="12" t="s">
        <v>174</v>
      </c>
      <c r="B11" s="9">
        <v>42.945999999999998</v>
      </c>
      <c r="C11" s="10" t="s">
        <v>159</v>
      </c>
      <c r="D11" s="9">
        <v>1083.3040000000001</v>
      </c>
      <c r="E11" s="10" t="s">
        <v>159</v>
      </c>
      <c r="F11" s="9">
        <v>33.434499529999997</v>
      </c>
      <c r="G11" s="10" t="s">
        <v>178</v>
      </c>
      <c r="H11" s="9">
        <v>728.19899999999996</v>
      </c>
      <c r="I11" s="10" t="s">
        <v>159</v>
      </c>
      <c r="J11" s="9">
        <v>249.018</v>
      </c>
      <c r="K11" s="10" t="s">
        <v>159</v>
      </c>
      <c r="L11" s="9">
        <v>64.653999999999996</v>
      </c>
      <c r="M11" s="10" t="s">
        <v>159</v>
      </c>
      <c r="N11" s="9">
        <v>834.94100000000003</v>
      </c>
      <c r="O11" s="10" t="s">
        <v>159</v>
      </c>
      <c r="P11" s="9">
        <v>454.68599999999998</v>
      </c>
      <c r="Q11" s="10" t="s">
        <v>159</v>
      </c>
      <c r="R11" s="9">
        <v>3491.1824995299999</v>
      </c>
      <c r="S11" s="10" t="s">
        <v>178</v>
      </c>
    </row>
    <row r="12" spans="1:19" x14ac:dyDescent="0.2">
      <c r="A12" s="12" t="s">
        <v>175</v>
      </c>
      <c r="B12" s="9">
        <v>46.787999999999997</v>
      </c>
      <c r="C12" s="10" t="s">
        <v>159</v>
      </c>
      <c r="D12" s="9">
        <v>1163.979</v>
      </c>
      <c r="E12" s="10" t="s">
        <v>159</v>
      </c>
      <c r="F12" s="9">
        <v>33.036999999999999</v>
      </c>
      <c r="G12" s="10" t="s">
        <v>178</v>
      </c>
      <c r="H12" s="9">
        <v>772.21600000000001</v>
      </c>
      <c r="I12" s="10" t="s">
        <v>159</v>
      </c>
      <c r="J12" s="9">
        <v>268.75599999999997</v>
      </c>
      <c r="K12" s="10" t="s">
        <v>159</v>
      </c>
      <c r="L12" s="9">
        <v>69.171999999999997</v>
      </c>
      <c r="M12" s="10" t="s">
        <v>159</v>
      </c>
      <c r="N12" s="9">
        <v>915.46</v>
      </c>
      <c r="O12" s="10" t="s">
        <v>159</v>
      </c>
      <c r="P12" s="9">
        <v>490.85</v>
      </c>
      <c r="Q12" s="10" t="s">
        <v>159</v>
      </c>
      <c r="R12" s="9">
        <v>3760.2579999999998</v>
      </c>
      <c r="S12" s="10" t="s">
        <v>178</v>
      </c>
    </row>
    <row r="13" spans="1:19" x14ac:dyDescent="0.2">
      <c r="A13" s="12" t="s">
        <v>179</v>
      </c>
      <c r="B13" s="9">
        <v>45.881999999999998</v>
      </c>
      <c r="C13" s="10" t="s">
        <v>159</v>
      </c>
      <c r="D13" s="9">
        <v>1183.019</v>
      </c>
      <c r="E13" s="10" t="s">
        <v>159</v>
      </c>
      <c r="F13" s="9">
        <v>32.997999999999998</v>
      </c>
      <c r="G13" s="10" t="s">
        <v>178</v>
      </c>
      <c r="H13" s="9">
        <v>788.19100000000003</v>
      </c>
      <c r="I13" s="10" t="s">
        <v>159</v>
      </c>
      <c r="J13" s="9">
        <v>274.67099999999999</v>
      </c>
      <c r="K13" s="10" t="s">
        <v>159</v>
      </c>
      <c r="L13" s="9">
        <v>69.685000000000002</v>
      </c>
      <c r="M13" s="10" t="s">
        <v>159</v>
      </c>
      <c r="N13" s="9">
        <v>943.35400000000004</v>
      </c>
      <c r="O13" s="10" t="s">
        <v>159</v>
      </c>
      <c r="P13" s="9">
        <v>505.00799999999998</v>
      </c>
      <c r="Q13" s="10" t="s">
        <v>159</v>
      </c>
      <c r="R13" s="9">
        <v>3842.808</v>
      </c>
      <c r="S13" s="10" t="s">
        <v>178</v>
      </c>
    </row>
    <row r="14" spans="1:19" x14ac:dyDescent="0.2">
      <c r="A14" s="12" t="s">
        <v>180</v>
      </c>
      <c r="B14" s="9">
        <v>45.210999999999999</v>
      </c>
      <c r="C14" s="10" t="s">
        <v>159</v>
      </c>
      <c r="D14" s="9">
        <v>1195.1600000000001</v>
      </c>
      <c r="E14" s="10" t="s">
        <v>159</v>
      </c>
      <c r="F14" s="9">
        <v>34.116999999999997</v>
      </c>
      <c r="G14" s="10" t="s">
        <v>178</v>
      </c>
      <c r="H14" s="9">
        <v>813.21799999999996</v>
      </c>
      <c r="I14" s="10" t="s">
        <v>159</v>
      </c>
      <c r="J14" s="9">
        <v>274.99599999999998</v>
      </c>
      <c r="K14" s="10" t="s">
        <v>159</v>
      </c>
      <c r="L14" s="9">
        <v>69.769000000000005</v>
      </c>
      <c r="M14" s="10" t="s">
        <v>159</v>
      </c>
      <c r="N14" s="9">
        <v>942.21500000000003</v>
      </c>
      <c r="O14" s="10" t="s">
        <v>159</v>
      </c>
      <c r="P14" s="9">
        <v>520.10900000000004</v>
      </c>
      <c r="Q14" s="10" t="s">
        <v>159</v>
      </c>
      <c r="R14" s="9">
        <v>3894.7950000000001</v>
      </c>
      <c r="S14" s="10" t="s">
        <v>178</v>
      </c>
    </row>
    <row r="15" spans="1:19" x14ac:dyDescent="0.2">
      <c r="A15" s="12" t="s">
        <v>181</v>
      </c>
      <c r="B15" s="9">
        <v>46.145000000000003</v>
      </c>
      <c r="C15" s="10" t="s">
        <v>159</v>
      </c>
      <c r="D15" s="9">
        <v>1217.854</v>
      </c>
      <c r="E15" s="10" t="s">
        <v>159</v>
      </c>
      <c r="F15" s="9">
        <v>40.041809999999998</v>
      </c>
      <c r="G15" s="10" t="s">
        <v>178</v>
      </c>
      <c r="H15" s="9">
        <v>838.47</v>
      </c>
      <c r="I15" s="10" t="s">
        <v>159</v>
      </c>
      <c r="J15" s="9">
        <v>271.50700000000001</v>
      </c>
      <c r="K15" s="10" t="s">
        <v>159</v>
      </c>
      <c r="L15" s="9">
        <v>72.86</v>
      </c>
      <c r="M15" s="10" t="s">
        <v>159</v>
      </c>
      <c r="N15" s="9">
        <v>972.98599999999999</v>
      </c>
      <c r="O15" s="10" t="s">
        <v>159</v>
      </c>
      <c r="P15" s="9">
        <v>546.36599999999999</v>
      </c>
      <c r="Q15" s="10" t="s">
        <v>159</v>
      </c>
      <c r="R15" s="9">
        <v>4006.2298099999998</v>
      </c>
      <c r="S15" s="10" t="s">
        <v>178</v>
      </c>
    </row>
    <row r="16" spans="1:19" x14ac:dyDescent="0.2">
      <c r="A16" s="12" t="s">
        <v>182</v>
      </c>
      <c r="B16" s="9">
        <v>47.25</v>
      </c>
      <c r="C16" s="10" t="s">
        <v>159</v>
      </c>
      <c r="D16" s="9">
        <v>1210.4929999999999</v>
      </c>
      <c r="E16" s="10" t="s">
        <v>159</v>
      </c>
      <c r="F16" s="9">
        <v>39.859000000000002</v>
      </c>
      <c r="G16" s="10" t="s">
        <v>178</v>
      </c>
      <c r="H16" s="9">
        <v>899.95100000000002</v>
      </c>
      <c r="I16" s="10" t="s">
        <v>159</v>
      </c>
      <c r="J16" s="9">
        <v>270.72300000000001</v>
      </c>
      <c r="K16" s="10" t="s">
        <v>159</v>
      </c>
      <c r="L16" s="9">
        <v>76.155000000000001</v>
      </c>
      <c r="M16" s="10" t="s">
        <v>159</v>
      </c>
      <c r="N16" s="9">
        <v>1012.948</v>
      </c>
      <c r="O16" s="10" t="s">
        <v>159</v>
      </c>
      <c r="P16" s="9">
        <v>598.99599999999998</v>
      </c>
      <c r="Q16" s="10" t="s">
        <v>159</v>
      </c>
      <c r="R16" s="9">
        <v>4156.375</v>
      </c>
      <c r="S16" s="10" t="s">
        <v>178</v>
      </c>
    </row>
    <row r="17" spans="1:19" x14ac:dyDescent="0.2">
      <c r="A17" s="12" t="s">
        <v>183</v>
      </c>
      <c r="B17" s="9">
        <v>50.198999999999998</v>
      </c>
      <c r="C17" s="10" t="s">
        <v>159</v>
      </c>
      <c r="D17" s="9">
        <v>1302.394</v>
      </c>
      <c r="E17" s="10" t="s">
        <v>159</v>
      </c>
      <c r="F17" s="9">
        <v>40.805999999999997</v>
      </c>
      <c r="G17" s="10" t="s">
        <v>178</v>
      </c>
      <c r="H17" s="9">
        <v>938.04877952000004</v>
      </c>
      <c r="I17" s="10" t="s">
        <v>159</v>
      </c>
      <c r="J17" s="9">
        <v>287.077</v>
      </c>
      <c r="K17" s="10" t="s">
        <v>159</v>
      </c>
      <c r="L17" s="9">
        <v>79.710999999999999</v>
      </c>
      <c r="M17" s="10" t="s">
        <v>159</v>
      </c>
      <c r="N17" s="9">
        <v>1064.2149999999999</v>
      </c>
      <c r="O17" s="10" t="s">
        <v>159</v>
      </c>
      <c r="P17" s="9">
        <v>654.12900000000002</v>
      </c>
      <c r="Q17" s="10" t="s">
        <v>159</v>
      </c>
      <c r="R17" s="9">
        <v>4416.5797795199996</v>
      </c>
      <c r="S17" s="10" t="s">
        <v>178</v>
      </c>
    </row>
    <row r="18" spans="1:19" x14ac:dyDescent="0.2">
      <c r="A18" s="12" t="s">
        <v>185</v>
      </c>
      <c r="B18" s="9">
        <v>52.348999999999997</v>
      </c>
      <c r="C18" s="10" t="s">
        <v>159</v>
      </c>
      <c r="D18" s="9">
        <v>1426.0840000000001</v>
      </c>
      <c r="E18" s="10" t="s">
        <v>159</v>
      </c>
      <c r="F18" s="9">
        <v>43.969373449999999</v>
      </c>
      <c r="G18" s="10" t="s">
        <v>178</v>
      </c>
      <c r="H18" s="9">
        <v>1015.364</v>
      </c>
      <c r="I18" s="10" t="s">
        <v>159</v>
      </c>
      <c r="J18" s="9">
        <v>302.952</v>
      </c>
      <c r="K18" s="10" t="s">
        <v>159</v>
      </c>
      <c r="L18" s="9">
        <v>77.344999999999999</v>
      </c>
      <c r="M18" s="10" t="s">
        <v>159</v>
      </c>
      <c r="N18" s="9">
        <v>1098.4559999999999</v>
      </c>
      <c r="O18" s="10" t="s">
        <v>159</v>
      </c>
      <c r="P18" s="9">
        <v>724.85662130000003</v>
      </c>
      <c r="Q18" s="10" t="s">
        <v>177</v>
      </c>
      <c r="R18" s="9">
        <v>4741.3759947500002</v>
      </c>
      <c r="S18" s="10" t="s">
        <v>178</v>
      </c>
    </row>
    <row r="19" spans="1:19" x14ac:dyDescent="0.2">
      <c r="A19" s="12" t="s">
        <v>186</v>
      </c>
      <c r="B19" s="9">
        <v>54.752000000000002</v>
      </c>
      <c r="C19" s="10" t="s">
        <v>159</v>
      </c>
      <c r="D19" s="9">
        <v>316.976</v>
      </c>
      <c r="E19" s="10" t="s">
        <v>178</v>
      </c>
      <c r="F19" s="9">
        <v>45.902695000000001</v>
      </c>
      <c r="G19" s="10" t="s">
        <v>178</v>
      </c>
      <c r="H19" s="9">
        <v>1006.952</v>
      </c>
      <c r="I19" s="10" t="s">
        <v>159</v>
      </c>
      <c r="J19" s="9">
        <v>298.13799999999998</v>
      </c>
      <c r="K19" s="10" t="s">
        <v>159</v>
      </c>
      <c r="L19" s="9">
        <v>89.49</v>
      </c>
      <c r="M19" s="10" t="s">
        <v>159</v>
      </c>
      <c r="N19" s="9">
        <v>1091.3596463599999</v>
      </c>
      <c r="O19" s="10" t="s">
        <v>159</v>
      </c>
      <c r="P19" s="9">
        <v>701.48299999999995</v>
      </c>
      <c r="Q19" s="10" t="s">
        <v>159</v>
      </c>
      <c r="R19" s="9">
        <v>3605.0533413600001</v>
      </c>
      <c r="S19" s="10" t="s">
        <v>178</v>
      </c>
    </row>
    <row r="20" spans="1:19" x14ac:dyDescent="0.2">
      <c r="A20" s="12" t="s">
        <v>187</v>
      </c>
      <c r="B20" s="9">
        <v>49.167999999999999</v>
      </c>
      <c r="C20" s="10" t="s">
        <v>159</v>
      </c>
      <c r="D20" s="9">
        <v>1163.2149999999999</v>
      </c>
      <c r="E20" s="10" t="s">
        <v>159</v>
      </c>
      <c r="F20" s="9">
        <v>43.837341000000002</v>
      </c>
      <c r="G20" s="10" t="s">
        <v>178</v>
      </c>
      <c r="H20" s="9">
        <v>963.98800000000006</v>
      </c>
      <c r="I20" s="10" t="s">
        <v>159</v>
      </c>
      <c r="J20" s="9">
        <v>293.07400000000001</v>
      </c>
      <c r="K20" s="10" t="s">
        <v>184</v>
      </c>
      <c r="L20" s="9">
        <v>83.388000000000005</v>
      </c>
      <c r="M20" s="10" t="s">
        <v>159</v>
      </c>
      <c r="N20" s="9">
        <v>1062.866</v>
      </c>
      <c r="O20" s="10" t="s">
        <v>159</v>
      </c>
      <c r="P20" s="9">
        <v>683.34400000000005</v>
      </c>
      <c r="Q20" s="10" t="s">
        <v>159</v>
      </c>
      <c r="R20" s="9">
        <v>4342.880341</v>
      </c>
      <c r="S20" s="10" t="s">
        <v>178</v>
      </c>
    </row>
    <row r="21" spans="1:19" x14ac:dyDescent="0.2">
      <c r="A21" s="12" t="s">
        <v>188</v>
      </c>
      <c r="B21" s="9">
        <v>54.027999999999999</v>
      </c>
      <c r="C21" s="10" t="s">
        <v>159</v>
      </c>
      <c r="D21" s="9">
        <v>1281.5219999999999</v>
      </c>
      <c r="E21" s="10" t="s">
        <v>159</v>
      </c>
      <c r="F21" s="9">
        <v>50.112780000000001</v>
      </c>
      <c r="G21" s="10" t="s">
        <v>178</v>
      </c>
      <c r="H21" s="9">
        <v>1055.9970000000001</v>
      </c>
      <c r="I21" s="10" t="s">
        <v>159</v>
      </c>
      <c r="J21" s="9">
        <v>324.22500000000002</v>
      </c>
      <c r="K21" s="10" t="s">
        <v>159</v>
      </c>
      <c r="L21" s="9">
        <v>90.635999999999996</v>
      </c>
      <c r="M21" s="10" t="s">
        <v>159</v>
      </c>
      <c r="N21" s="9">
        <v>1198.1510000000001</v>
      </c>
      <c r="O21" s="10" t="s">
        <v>159</v>
      </c>
      <c r="P21" s="9">
        <v>762.68100000000004</v>
      </c>
      <c r="Q21" s="10" t="s">
        <v>159</v>
      </c>
      <c r="R21" s="9">
        <v>4817.3527800000002</v>
      </c>
      <c r="S21" s="10" t="s">
        <v>178</v>
      </c>
    </row>
    <row r="22" spans="1:19" x14ac:dyDescent="0.2">
      <c r="A22" s="12" t="s">
        <v>189</v>
      </c>
      <c r="B22" s="9">
        <v>60.941000000000003</v>
      </c>
      <c r="C22" s="10" t="s">
        <v>159</v>
      </c>
      <c r="D22" s="9">
        <v>1360.8579999999999</v>
      </c>
      <c r="E22" s="10" t="s">
        <v>159</v>
      </c>
      <c r="F22" s="9">
        <v>76.732444000000001</v>
      </c>
      <c r="G22" s="10" t="s">
        <v>178</v>
      </c>
      <c r="H22" s="9">
        <v>1140.7840000000001</v>
      </c>
      <c r="I22" s="10" t="s">
        <v>159</v>
      </c>
      <c r="J22" s="9">
        <v>357.22300000000001</v>
      </c>
      <c r="K22" s="10" t="s">
        <v>159</v>
      </c>
      <c r="L22" s="9">
        <v>110.199</v>
      </c>
      <c r="M22" s="10" t="s">
        <v>159</v>
      </c>
      <c r="N22" s="9">
        <v>1317.5309999999999</v>
      </c>
      <c r="O22" s="10" t="s">
        <v>159</v>
      </c>
      <c r="P22" s="9">
        <v>820.86699999999996</v>
      </c>
      <c r="Q22" s="10" t="s">
        <v>159</v>
      </c>
      <c r="R22" s="9">
        <v>5245.1354439999996</v>
      </c>
      <c r="S22" s="10" t="s">
        <v>178</v>
      </c>
    </row>
    <row r="23" spans="1:19" x14ac:dyDescent="0.2">
      <c r="A23" s="12" t="s">
        <v>190</v>
      </c>
      <c r="B23" s="9">
        <v>57.058</v>
      </c>
      <c r="C23" s="10" t="s">
        <v>159</v>
      </c>
      <c r="D23" s="9">
        <v>1247.8215711400001</v>
      </c>
      <c r="E23" s="10" t="s">
        <v>159</v>
      </c>
      <c r="F23" s="9">
        <v>92.617701999999994</v>
      </c>
      <c r="G23" s="10" t="s">
        <v>178</v>
      </c>
      <c r="H23" s="9">
        <v>999.58699999999999</v>
      </c>
      <c r="I23" s="10" t="s">
        <v>159</v>
      </c>
      <c r="J23" s="9">
        <v>325.52300000000002</v>
      </c>
      <c r="K23" s="10" t="s">
        <v>159</v>
      </c>
      <c r="L23" s="9">
        <v>93.648539999999997</v>
      </c>
      <c r="M23" s="10" t="s">
        <v>159</v>
      </c>
      <c r="N23" s="9">
        <v>1224.4117696200001</v>
      </c>
      <c r="O23" s="10" t="s">
        <v>159</v>
      </c>
      <c r="P23" s="9">
        <v>797.024</v>
      </c>
      <c r="Q23" s="10" t="s">
        <v>159</v>
      </c>
      <c r="R23" s="9">
        <v>4837.6915827599996</v>
      </c>
      <c r="S23" s="10" t="s">
        <v>178</v>
      </c>
    </row>
    <row r="24" spans="1:19" x14ac:dyDescent="0.2">
      <c r="A24" s="12" t="s">
        <v>191</v>
      </c>
      <c r="B24" s="9">
        <v>56.454000000000001</v>
      </c>
      <c r="C24" s="10" t="s">
        <v>159</v>
      </c>
      <c r="D24" s="9">
        <v>1266.95</v>
      </c>
      <c r="E24" s="10" t="s">
        <v>159</v>
      </c>
      <c r="F24" s="9">
        <v>103.97169</v>
      </c>
      <c r="G24" s="10" t="s">
        <v>178</v>
      </c>
      <c r="H24" s="9">
        <v>1020.003</v>
      </c>
      <c r="I24" s="10" t="s">
        <v>159</v>
      </c>
      <c r="J24" s="9">
        <v>332.47500000000002</v>
      </c>
      <c r="K24" s="10" t="s">
        <v>159</v>
      </c>
      <c r="L24" s="9">
        <v>93.772300000000001</v>
      </c>
      <c r="M24" s="10" t="s">
        <v>159</v>
      </c>
      <c r="N24" s="9">
        <v>1247.510078</v>
      </c>
      <c r="O24" s="10" t="s">
        <v>215</v>
      </c>
      <c r="P24" s="9">
        <v>826.36599999999999</v>
      </c>
      <c r="Q24" s="10" t="s">
        <v>159</v>
      </c>
      <c r="R24" s="9">
        <v>4947.5020679999998</v>
      </c>
      <c r="S24" s="10" t="s">
        <v>178</v>
      </c>
    </row>
    <row r="25" spans="1:19" x14ac:dyDescent="0.2">
      <c r="A25" s="12" t="s">
        <v>193</v>
      </c>
      <c r="B25" s="9">
        <v>53.966999999999999</v>
      </c>
      <c r="C25" s="10" t="s">
        <v>159</v>
      </c>
      <c r="D25" s="9">
        <v>1382.9359999999999</v>
      </c>
      <c r="E25" s="10" t="s">
        <v>195</v>
      </c>
      <c r="F25" s="9">
        <v>116.35111999999999</v>
      </c>
      <c r="G25" s="10" t="s">
        <v>178</v>
      </c>
      <c r="H25" s="9">
        <v>1097.04</v>
      </c>
      <c r="I25" s="10" t="s">
        <v>159</v>
      </c>
      <c r="J25" s="9">
        <v>351.01</v>
      </c>
      <c r="K25" s="10" t="s">
        <v>159</v>
      </c>
      <c r="L25" s="9">
        <v>100.79</v>
      </c>
      <c r="M25" s="10" t="s">
        <v>159</v>
      </c>
      <c r="N25" s="9">
        <v>1337.7449999999999</v>
      </c>
      <c r="O25" s="10" t="s">
        <v>228</v>
      </c>
      <c r="P25" s="9">
        <v>889.55600000000004</v>
      </c>
      <c r="Q25" s="10" t="s">
        <v>159</v>
      </c>
      <c r="R25" s="9">
        <v>5329.3951200000001</v>
      </c>
      <c r="S25" s="10" t="s">
        <v>178</v>
      </c>
    </row>
    <row r="26" spans="1:19" x14ac:dyDescent="0.2">
      <c r="A26" s="12" t="s">
        <v>194</v>
      </c>
      <c r="B26" s="9">
        <v>46.469000000000001</v>
      </c>
      <c r="C26" s="10" t="s">
        <v>159</v>
      </c>
      <c r="D26" s="9">
        <v>1300.114</v>
      </c>
      <c r="E26" s="10" t="s">
        <v>159</v>
      </c>
      <c r="F26" s="9">
        <v>106.374814</v>
      </c>
      <c r="G26" s="10" t="s">
        <v>178</v>
      </c>
      <c r="H26" s="9">
        <v>1029.6389373</v>
      </c>
      <c r="I26" s="10" t="s">
        <v>159</v>
      </c>
      <c r="J26" s="9">
        <v>327.32799999999997</v>
      </c>
      <c r="K26" s="10" t="s">
        <v>159</v>
      </c>
      <c r="L26" s="9">
        <v>96.143100000000004</v>
      </c>
      <c r="M26" s="10" t="s">
        <v>229</v>
      </c>
      <c r="N26" s="9">
        <v>1261.3109999999999</v>
      </c>
      <c r="O26" s="10" t="s">
        <v>230</v>
      </c>
      <c r="P26" s="9">
        <v>827.57399999999996</v>
      </c>
      <c r="Q26" s="10" t="s">
        <v>159</v>
      </c>
      <c r="R26" s="9">
        <v>4994.9528512999996</v>
      </c>
      <c r="S26" s="10" t="s">
        <v>178</v>
      </c>
    </row>
    <row r="27" spans="1:19" x14ac:dyDescent="0.2">
      <c r="A27" s="12" t="s">
        <v>196</v>
      </c>
      <c r="B27" s="9">
        <v>51.74</v>
      </c>
      <c r="C27" s="10" t="s">
        <v>159</v>
      </c>
      <c r="D27" s="9">
        <v>1376.836</v>
      </c>
      <c r="E27" s="10" t="s">
        <v>159</v>
      </c>
      <c r="F27" s="9">
        <v>120.352</v>
      </c>
      <c r="G27" s="10" t="s">
        <v>178</v>
      </c>
      <c r="H27" s="9">
        <v>1086.0980675000001</v>
      </c>
      <c r="I27" s="10" t="s">
        <v>159</v>
      </c>
      <c r="J27" s="9">
        <v>339.82299999999998</v>
      </c>
      <c r="K27" s="10" t="s">
        <v>159</v>
      </c>
      <c r="L27" s="9">
        <v>99.470626999999993</v>
      </c>
      <c r="M27" s="10" t="s">
        <v>159</v>
      </c>
      <c r="N27" s="9">
        <v>1301.63296612</v>
      </c>
      <c r="O27" s="10" t="s">
        <v>159</v>
      </c>
      <c r="P27" s="9">
        <v>854.56399999999996</v>
      </c>
      <c r="Q27" s="10" t="s">
        <v>159</v>
      </c>
      <c r="R27" s="9">
        <v>5230.51666062</v>
      </c>
      <c r="S27" s="10" t="s">
        <v>178</v>
      </c>
    </row>
    <row r="28" spans="1:19" x14ac:dyDescent="0.2">
      <c r="A28" s="12" t="s">
        <v>197</v>
      </c>
      <c r="B28" s="9">
        <v>62.286999999999999</v>
      </c>
      <c r="C28" s="10" t="s">
        <v>258</v>
      </c>
      <c r="D28" s="9">
        <v>1819.47</v>
      </c>
      <c r="E28" s="10" t="s">
        <v>258</v>
      </c>
      <c r="F28" s="9">
        <v>123.997</v>
      </c>
      <c r="G28" s="10" t="s">
        <v>335</v>
      </c>
      <c r="H28" s="9">
        <v>1312.6734617499999</v>
      </c>
      <c r="I28" s="10" t="s">
        <v>258</v>
      </c>
      <c r="J28" s="9">
        <v>417.98399999999998</v>
      </c>
      <c r="K28" s="10" t="s">
        <v>258</v>
      </c>
      <c r="L28" s="9">
        <v>120.26936600000001</v>
      </c>
      <c r="M28" s="10" t="s">
        <v>258</v>
      </c>
      <c r="N28" s="9">
        <v>1614.8939976500001</v>
      </c>
      <c r="O28" s="10" t="s">
        <v>258</v>
      </c>
      <c r="P28" s="9">
        <v>985.25099999999998</v>
      </c>
      <c r="Q28" s="10" t="s">
        <v>258</v>
      </c>
      <c r="R28" s="9">
        <v>6456.8258254000002</v>
      </c>
      <c r="S28" s="10" t="s">
        <v>178</v>
      </c>
    </row>
    <row r="29" spans="1:19" x14ac:dyDescent="0.2">
      <c r="A29" s="12" t="s">
        <v>198</v>
      </c>
      <c r="B29" s="9">
        <v>57.426000000000002</v>
      </c>
      <c r="C29" s="10" t="s">
        <v>159</v>
      </c>
      <c r="D29" s="9">
        <v>1824.1</v>
      </c>
      <c r="E29" s="10" t="s">
        <v>159</v>
      </c>
      <c r="F29" s="9">
        <v>121.65600000000001</v>
      </c>
      <c r="G29" s="10" t="s">
        <v>259</v>
      </c>
      <c r="H29" s="9">
        <v>1386.5876868</v>
      </c>
      <c r="I29" s="10" t="s">
        <v>159</v>
      </c>
      <c r="J29" s="9">
        <v>436.41399999999999</v>
      </c>
      <c r="K29" s="10" t="s">
        <v>159</v>
      </c>
      <c r="L29" s="9">
        <v>132.997468</v>
      </c>
      <c r="M29" s="10" t="s">
        <v>159</v>
      </c>
      <c r="N29" s="9">
        <v>1640.15647586</v>
      </c>
      <c r="O29" s="10" t="s">
        <v>159</v>
      </c>
      <c r="P29" s="9">
        <v>959.35</v>
      </c>
      <c r="Q29" s="10" t="s">
        <v>159</v>
      </c>
      <c r="R29" s="9">
        <v>6558.6876306599997</v>
      </c>
      <c r="S29" s="10" t="s">
        <v>159</v>
      </c>
    </row>
    <row r="30" spans="1:19" x14ac:dyDescent="0.2">
      <c r="A30" s="12" t="s">
        <v>199</v>
      </c>
      <c r="B30" s="9">
        <v>55.877220000000001</v>
      </c>
      <c r="C30" s="10" t="s">
        <v>159</v>
      </c>
      <c r="D30" s="9">
        <v>1949.0329999999999</v>
      </c>
      <c r="E30" s="10" t="s">
        <v>159</v>
      </c>
      <c r="F30" s="9">
        <v>108.569</v>
      </c>
      <c r="G30" s="10" t="s">
        <v>159</v>
      </c>
      <c r="H30" s="9">
        <v>1495.6317964</v>
      </c>
      <c r="I30" s="10" t="s">
        <v>159</v>
      </c>
      <c r="J30" s="9">
        <v>461.59800000000001</v>
      </c>
      <c r="K30" s="10" t="s">
        <v>159</v>
      </c>
      <c r="L30" s="9">
        <v>143.88812315000001</v>
      </c>
      <c r="M30" s="10" t="s">
        <v>159</v>
      </c>
      <c r="N30" s="9">
        <v>1820.3051834</v>
      </c>
      <c r="O30" s="10" t="s">
        <v>159</v>
      </c>
      <c r="P30" s="9">
        <v>1056.8699999999999</v>
      </c>
      <c r="Q30" s="10" t="s">
        <v>159</v>
      </c>
      <c r="R30" s="9">
        <v>7091.7723229499998</v>
      </c>
      <c r="S30" s="10" t="s">
        <v>159</v>
      </c>
    </row>
    <row r="31" spans="1:19" x14ac:dyDescent="0.2">
      <c r="A31" s="12" t="s">
        <v>200</v>
      </c>
      <c r="B31" s="9">
        <v>66.591070000000002</v>
      </c>
      <c r="C31" s="10" t="s">
        <v>159</v>
      </c>
      <c r="D31" s="9">
        <v>2233.8670000000002</v>
      </c>
      <c r="E31" s="10" t="s">
        <v>159</v>
      </c>
      <c r="F31" s="9">
        <v>87.462999999999994</v>
      </c>
      <c r="G31" s="10" t="s">
        <v>159</v>
      </c>
      <c r="H31" s="9">
        <v>1616.50327485</v>
      </c>
      <c r="I31" s="10" t="s">
        <v>159</v>
      </c>
      <c r="J31" s="9">
        <v>505.80399999999997</v>
      </c>
      <c r="K31" s="10" t="s">
        <v>159</v>
      </c>
      <c r="L31" s="9">
        <v>151.59714399999999</v>
      </c>
      <c r="M31" s="10" t="s">
        <v>159</v>
      </c>
      <c r="N31" s="9">
        <v>1981.9626163999999</v>
      </c>
      <c r="O31" s="10" t="s">
        <v>159</v>
      </c>
      <c r="P31" s="9">
        <v>1200.6510000000001</v>
      </c>
      <c r="Q31" s="10" t="s">
        <v>159</v>
      </c>
      <c r="R31" s="9">
        <v>7844.4391052499996</v>
      </c>
      <c r="S31" s="10" t="s">
        <v>159</v>
      </c>
    </row>
    <row r="32" spans="1:19" x14ac:dyDescent="0.2">
      <c r="A32" s="15" t="s">
        <v>201</v>
      </c>
      <c r="B32" s="13">
        <v>66.835610000000003</v>
      </c>
      <c r="C32" s="14" t="s">
        <v>159</v>
      </c>
      <c r="D32" s="13">
        <v>2166.9279999999999</v>
      </c>
      <c r="E32" s="14" t="s">
        <v>159</v>
      </c>
      <c r="F32" s="13">
        <v>82.132000000000005</v>
      </c>
      <c r="G32" s="14" t="s">
        <v>159</v>
      </c>
      <c r="H32" s="13">
        <v>1613.12553005</v>
      </c>
      <c r="I32" s="14" t="s">
        <v>159</v>
      </c>
      <c r="J32" s="13">
        <v>527.44424045000005</v>
      </c>
      <c r="K32" s="14" t="s">
        <v>159</v>
      </c>
      <c r="L32" s="13">
        <v>152.42681200000001</v>
      </c>
      <c r="M32" s="14" t="s">
        <v>159</v>
      </c>
      <c r="N32" s="13">
        <v>1926.53694083</v>
      </c>
      <c r="O32" s="14" t="s">
        <v>159</v>
      </c>
      <c r="P32" s="13">
        <v>1222.97</v>
      </c>
      <c r="Q32" s="14" t="s">
        <v>159</v>
      </c>
      <c r="R32" s="13">
        <v>7758.39913333</v>
      </c>
      <c r="S32" s="14" t="s">
        <v>159</v>
      </c>
    </row>
    <row r="34" spans="1:2" x14ac:dyDescent="0.2">
      <c r="A34" s="16" t="s">
        <v>202</v>
      </c>
      <c r="B34" s="16" t="s">
        <v>203</v>
      </c>
    </row>
    <row r="36" spans="1:2" x14ac:dyDescent="0.2">
      <c r="B36" s="16" t="s">
        <v>336</v>
      </c>
    </row>
    <row r="37" spans="1:2" x14ac:dyDescent="0.2">
      <c r="B37" s="16" t="s">
        <v>337</v>
      </c>
    </row>
    <row r="38" spans="1:2" x14ac:dyDescent="0.2">
      <c r="B38" s="16" t="s">
        <v>338</v>
      </c>
    </row>
    <row r="39" spans="1:2" x14ac:dyDescent="0.2">
      <c r="B39" s="16" t="s">
        <v>339</v>
      </c>
    </row>
    <row r="40" spans="1:2" x14ac:dyDescent="0.2">
      <c r="B40" s="16" t="s">
        <v>340</v>
      </c>
    </row>
    <row r="41" spans="1:2" x14ac:dyDescent="0.2">
      <c r="B41" s="16" t="s">
        <v>341</v>
      </c>
    </row>
    <row r="42" spans="1:2" x14ac:dyDescent="0.2">
      <c r="B42" s="16" t="s">
        <v>342</v>
      </c>
    </row>
    <row r="43" spans="1:2" x14ac:dyDescent="0.2">
      <c r="B43" s="16" t="s">
        <v>343</v>
      </c>
    </row>
    <row r="44" spans="1:2" x14ac:dyDescent="0.2">
      <c r="B44" s="16" t="s">
        <v>344</v>
      </c>
    </row>
    <row r="46" spans="1:2" x14ac:dyDescent="0.2">
      <c r="B46" s="16" t="s">
        <v>208</v>
      </c>
    </row>
    <row r="49" spans="1:1" x14ac:dyDescent="0.2">
      <c r="A49" s="17" t="str">
        <f>HYPERLINK("#'KENO 15'!A2", "&lt;&lt;&lt; Previous table")</f>
        <v>&lt;&lt;&lt; Previous table</v>
      </c>
    </row>
    <row r="50" spans="1:1" x14ac:dyDescent="0.2">
      <c r="A50" s="17" t="str">
        <f>HYPERLINK("#'LOTTERIES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HYPERLINK("#'INDEX'!B67", "Link to index")</f>
        <v>Link to index</v>
      </c>
    </row>
    <row r="2" spans="1:19" ht="15.75" customHeight="1" x14ac:dyDescent="0.2">
      <c r="A2" s="25" t="s">
        <v>345</v>
      </c>
      <c r="B2" s="24"/>
      <c r="C2" s="24"/>
      <c r="D2" s="24"/>
      <c r="E2" s="24"/>
      <c r="F2" s="24"/>
      <c r="G2" s="24"/>
      <c r="H2" s="24"/>
      <c r="I2" s="24"/>
      <c r="J2" s="24"/>
      <c r="K2" s="24"/>
      <c r="L2" s="24"/>
      <c r="M2" s="24"/>
      <c r="N2" s="24"/>
      <c r="O2" s="24"/>
      <c r="P2" s="24"/>
      <c r="Q2" s="24"/>
      <c r="R2" s="24"/>
      <c r="S2" s="24"/>
    </row>
    <row r="3" spans="1:19" ht="15.75" customHeight="1" x14ac:dyDescent="0.2">
      <c r="A3" s="25" t="s">
        <v>85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75.862907462686593</v>
      </c>
      <c r="C7" s="10" t="s">
        <v>159</v>
      </c>
      <c r="D7" s="9">
        <v>1842.1789701492501</v>
      </c>
      <c r="E7" s="10" t="s">
        <v>159</v>
      </c>
      <c r="F7" s="9">
        <v>74.186086567164196</v>
      </c>
      <c r="G7" s="10" t="s">
        <v>159</v>
      </c>
      <c r="H7" s="9">
        <v>1270.93806268657</v>
      </c>
      <c r="I7" s="10" t="s">
        <v>159</v>
      </c>
      <c r="J7" s="9">
        <v>405.58669253731301</v>
      </c>
      <c r="K7" s="10" t="s">
        <v>159</v>
      </c>
      <c r="L7" s="9">
        <v>113.11186567164199</v>
      </c>
      <c r="M7" s="10" t="s">
        <v>159</v>
      </c>
      <c r="N7" s="9">
        <v>1464.4922238806</v>
      </c>
      <c r="O7" s="10" t="s">
        <v>159</v>
      </c>
      <c r="P7" s="9">
        <v>791.49280298507495</v>
      </c>
      <c r="Q7" s="10" t="s">
        <v>159</v>
      </c>
      <c r="R7" s="9">
        <v>6037.8496119402998</v>
      </c>
      <c r="S7" s="10" t="s">
        <v>159</v>
      </c>
    </row>
    <row r="8" spans="1:19" x14ac:dyDescent="0.2">
      <c r="A8" s="12" t="s">
        <v>171</v>
      </c>
      <c r="B8" s="9">
        <v>76.353477876106197</v>
      </c>
      <c r="C8" s="10" t="s">
        <v>159</v>
      </c>
      <c r="D8" s="9">
        <v>1866.7831327433601</v>
      </c>
      <c r="E8" s="10" t="s">
        <v>159</v>
      </c>
      <c r="F8" s="9">
        <v>70.969566371681395</v>
      </c>
      <c r="G8" s="10" t="s">
        <v>159</v>
      </c>
      <c r="H8" s="9">
        <v>1378.72515929204</v>
      </c>
      <c r="I8" s="10" t="s">
        <v>159</v>
      </c>
      <c r="J8" s="9">
        <v>422.79209734513302</v>
      </c>
      <c r="K8" s="10" t="s">
        <v>159</v>
      </c>
      <c r="L8" s="9">
        <v>112.242345132743</v>
      </c>
      <c r="M8" s="10" t="s">
        <v>159</v>
      </c>
      <c r="N8" s="9">
        <v>1513.1717787610601</v>
      </c>
      <c r="O8" s="10" t="s">
        <v>159</v>
      </c>
      <c r="P8" s="9">
        <v>835.12064601769896</v>
      </c>
      <c r="Q8" s="10" t="s">
        <v>159</v>
      </c>
      <c r="R8" s="9">
        <v>6276.1582035398196</v>
      </c>
      <c r="S8" s="10" t="s">
        <v>159</v>
      </c>
    </row>
    <row r="9" spans="1:19" x14ac:dyDescent="0.2">
      <c r="A9" s="12" t="s">
        <v>172</v>
      </c>
      <c r="B9" s="9">
        <v>76.812198847262295</v>
      </c>
      <c r="C9" s="10" t="s">
        <v>159</v>
      </c>
      <c r="D9" s="9">
        <v>1791.08424207493</v>
      </c>
      <c r="E9" s="10" t="s">
        <v>159</v>
      </c>
      <c r="F9" s="9">
        <v>67.752414985590804</v>
      </c>
      <c r="G9" s="10" t="s">
        <v>159</v>
      </c>
      <c r="H9" s="9">
        <v>1368.0406167147</v>
      </c>
      <c r="I9" s="10" t="s">
        <v>159</v>
      </c>
      <c r="J9" s="9">
        <v>428.65557925072</v>
      </c>
      <c r="K9" s="10" t="s">
        <v>159</v>
      </c>
      <c r="L9" s="9">
        <v>110.842275172046</v>
      </c>
      <c r="M9" s="10" t="s">
        <v>159</v>
      </c>
      <c r="N9" s="9">
        <v>1491.1457550432301</v>
      </c>
      <c r="O9" s="10" t="s">
        <v>159</v>
      </c>
      <c r="P9" s="9">
        <v>841.89153890489899</v>
      </c>
      <c r="Q9" s="10" t="s">
        <v>159</v>
      </c>
      <c r="R9" s="9">
        <v>6176.2246209933701</v>
      </c>
      <c r="S9" s="10" t="s">
        <v>159</v>
      </c>
    </row>
    <row r="10" spans="1:19" x14ac:dyDescent="0.2">
      <c r="A10" s="12" t="s">
        <v>173</v>
      </c>
      <c r="B10" s="9">
        <v>79.150646739130494</v>
      </c>
      <c r="C10" s="10" t="s">
        <v>159</v>
      </c>
      <c r="D10" s="9">
        <v>1911.2594184782599</v>
      </c>
      <c r="E10" s="10" t="s">
        <v>159</v>
      </c>
      <c r="F10" s="9">
        <v>63.286239130434801</v>
      </c>
      <c r="G10" s="10" t="s">
        <v>159</v>
      </c>
      <c r="H10" s="9">
        <v>1286.96302173913</v>
      </c>
      <c r="I10" s="10" t="s">
        <v>159</v>
      </c>
      <c r="J10" s="9">
        <v>442.58947826087001</v>
      </c>
      <c r="K10" s="10" t="s">
        <v>159</v>
      </c>
      <c r="L10" s="9">
        <v>111.681073369565</v>
      </c>
      <c r="M10" s="10" t="s">
        <v>159</v>
      </c>
      <c r="N10" s="9">
        <v>1482.1598641304299</v>
      </c>
      <c r="O10" s="10" t="s">
        <v>159</v>
      </c>
      <c r="P10" s="9">
        <v>812.742921195652</v>
      </c>
      <c r="Q10" s="10" t="s">
        <v>159</v>
      </c>
      <c r="R10" s="9">
        <v>6189.8326630434804</v>
      </c>
      <c r="S10" s="10" t="s">
        <v>159</v>
      </c>
    </row>
    <row r="11" spans="1:19" x14ac:dyDescent="0.2">
      <c r="A11" s="12" t="s">
        <v>174</v>
      </c>
      <c r="B11" s="9">
        <v>74.5456327608983</v>
      </c>
      <c r="C11" s="10" t="s">
        <v>159</v>
      </c>
      <c r="D11" s="9">
        <v>1880.39822457067</v>
      </c>
      <c r="E11" s="10" t="s">
        <v>159</v>
      </c>
      <c r="F11" s="9">
        <v>58.035577783910199</v>
      </c>
      <c r="G11" s="10" t="s">
        <v>178</v>
      </c>
      <c r="H11" s="9">
        <v>1264.00724702774</v>
      </c>
      <c r="I11" s="10" t="s">
        <v>159</v>
      </c>
      <c r="J11" s="9">
        <v>432.24524702774102</v>
      </c>
      <c r="K11" s="10" t="s">
        <v>159</v>
      </c>
      <c r="L11" s="9">
        <v>112.22636195508601</v>
      </c>
      <c r="M11" s="10" t="s">
        <v>159</v>
      </c>
      <c r="N11" s="9">
        <v>1449.28992602378</v>
      </c>
      <c r="O11" s="10" t="s">
        <v>159</v>
      </c>
      <c r="P11" s="9">
        <v>789.24359841479497</v>
      </c>
      <c r="Q11" s="10" t="s">
        <v>159</v>
      </c>
      <c r="R11" s="9">
        <v>6059.9918155646201</v>
      </c>
      <c r="S11" s="10" t="s">
        <v>178</v>
      </c>
    </row>
    <row r="12" spans="1:19" x14ac:dyDescent="0.2">
      <c r="A12" s="12" t="s">
        <v>175</v>
      </c>
      <c r="B12" s="9">
        <v>78.819784615384606</v>
      </c>
      <c r="C12" s="10" t="s">
        <v>159</v>
      </c>
      <c r="D12" s="9">
        <v>1960.8569307692301</v>
      </c>
      <c r="E12" s="10" t="s">
        <v>159</v>
      </c>
      <c r="F12" s="9">
        <v>55.654638461538497</v>
      </c>
      <c r="G12" s="10" t="s">
        <v>178</v>
      </c>
      <c r="H12" s="9">
        <v>1300.8869538461499</v>
      </c>
      <c r="I12" s="10" t="s">
        <v>159</v>
      </c>
      <c r="J12" s="9">
        <v>452.75049230769201</v>
      </c>
      <c r="K12" s="10" t="s">
        <v>159</v>
      </c>
      <c r="L12" s="9">
        <v>116.528215384615</v>
      </c>
      <c r="M12" s="10" t="s">
        <v>159</v>
      </c>
      <c r="N12" s="9">
        <v>1542.1980000000001</v>
      </c>
      <c r="O12" s="10" t="s">
        <v>159</v>
      </c>
      <c r="P12" s="9">
        <v>826.89346153846202</v>
      </c>
      <c r="Q12" s="10" t="s">
        <v>159</v>
      </c>
      <c r="R12" s="9">
        <v>6334.5884769230797</v>
      </c>
      <c r="S12" s="10" t="s">
        <v>178</v>
      </c>
    </row>
    <row r="13" spans="1:19" x14ac:dyDescent="0.2">
      <c r="A13" s="12" t="s">
        <v>179</v>
      </c>
      <c r="B13" s="9">
        <v>75.455504380475602</v>
      </c>
      <c r="C13" s="10" t="s">
        <v>159</v>
      </c>
      <c r="D13" s="9">
        <v>1945.54063329161</v>
      </c>
      <c r="E13" s="10" t="s">
        <v>159</v>
      </c>
      <c r="F13" s="9">
        <v>54.267048811013801</v>
      </c>
      <c r="G13" s="10" t="s">
        <v>178</v>
      </c>
      <c r="H13" s="9">
        <v>1296.22399749687</v>
      </c>
      <c r="I13" s="10" t="s">
        <v>159</v>
      </c>
      <c r="J13" s="9">
        <v>451.71175719649602</v>
      </c>
      <c r="K13" s="10" t="s">
        <v>159</v>
      </c>
      <c r="L13" s="9">
        <v>114.60086357947399</v>
      </c>
      <c r="M13" s="10" t="s">
        <v>159</v>
      </c>
      <c r="N13" s="9">
        <v>1551.39819274093</v>
      </c>
      <c r="O13" s="10" t="s">
        <v>159</v>
      </c>
      <c r="P13" s="9">
        <v>830.51378222778499</v>
      </c>
      <c r="Q13" s="10" t="s">
        <v>159</v>
      </c>
      <c r="R13" s="9">
        <v>6319.7117797246601</v>
      </c>
      <c r="S13" s="10" t="s">
        <v>178</v>
      </c>
    </row>
    <row r="14" spans="1:19" x14ac:dyDescent="0.2">
      <c r="A14" s="12" t="s">
        <v>180</v>
      </c>
      <c r="B14" s="9">
        <v>72.6250048899756</v>
      </c>
      <c r="C14" s="10" t="s">
        <v>159</v>
      </c>
      <c r="D14" s="9">
        <v>1919.8535941320299</v>
      </c>
      <c r="E14" s="10" t="s">
        <v>159</v>
      </c>
      <c r="F14" s="9">
        <v>54.804080684596599</v>
      </c>
      <c r="G14" s="10" t="s">
        <v>178</v>
      </c>
      <c r="H14" s="9">
        <v>1306.318400978</v>
      </c>
      <c r="I14" s="10" t="s">
        <v>159</v>
      </c>
      <c r="J14" s="9">
        <v>441.741740831296</v>
      </c>
      <c r="K14" s="10" t="s">
        <v>159</v>
      </c>
      <c r="L14" s="9">
        <v>112.073919315403</v>
      </c>
      <c r="M14" s="10" t="s">
        <v>159</v>
      </c>
      <c r="N14" s="9">
        <v>1513.5336308068499</v>
      </c>
      <c r="O14" s="10" t="s">
        <v>159</v>
      </c>
      <c r="P14" s="9">
        <v>835.48071638141801</v>
      </c>
      <c r="Q14" s="10" t="s">
        <v>159</v>
      </c>
      <c r="R14" s="9">
        <v>6256.4310880195599</v>
      </c>
      <c r="S14" s="10" t="s">
        <v>178</v>
      </c>
    </row>
    <row r="15" spans="1:19" x14ac:dyDescent="0.2">
      <c r="A15" s="12" t="s">
        <v>181</v>
      </c>
      <c r="B15" s="9">
        <v>71.841860189573495</v>
      </c>
      <c r="C15" s="10" t="s">
        <v>159</v>
      </c>
      <c r="D15" s="9">
        <v>1896.0428388625601</v>
      </c>
      <c r="E15" s="10" t="s">
        <v>159</v>
      </c>
      <c r="F15" s="9">
        <v>62.339974336492901</v>
      </c>
      <c r="G15" s="10" t="s">
        <v>178</v>
      </c>
      <c r="H15" s="9">
        <v>1305.3904976303299</v>
      </c>
      <c r="I15" s="10" t="s">
        <v>159</v>
      </c>
      <c r="J15" s="9">
        <v>422.70165639810398</v>
      </c>
      <c r="K15" s="10" t="s">
        <v>159</v>
      </c>
      <c r="L15" s="9">
        <v>113.433696682464</v>
      </c>
      <c r="M15" s="10" t="s">
        <v>159</v>
      </c>
      <c r="N15" s="9">
        <v>1514.81469668246</v>
      </c>
      <c r="O15" s="10" t="s">
        <v>159</v>
      </c>
      <c r="P15" s="9">
        <v>850.62194786729901</v>
      </c>
      <c r="Q15" s="10" t="s">
        <v>159</v>
      </c>
      <c r="R15" s="9">
        <v>6237.1871686492896</v>
      </c>
      <c r="S15" s="10" t="s">
        <v>178</v>
      </c>
    </row>
    <row r="16" spans="1:19" x14ac:dyDescent="0.2">
      <c r="A16" s="12" t="s">
        <v>182</v>
      </c>
      <c r="B16" s="9">
        <v>71.445914844648996</v>
      </c>
      <c r="C16" s="10" t="s">
        <v>159</v>
      </c>
      <c r="D16" s="9">
        <v>1830.3657100115099</v>
      </c>
      <c r="E16" s="10" t="s">
        <v>159</v>
      </c>
      <c r="F16" s="9">
        <v>60.270110471806703</v>
      </c>
      <c r="G16" s="10" t="s">
        <v>178</v>
      </c>
      <c r="H16" s="9">
        <v>1360.80047640967</v>
      </c>
      <c r="I16" s="10" t="s">
        <v>159</v>
      </c>
      <c r="J16" s="9">
        <v>409.35560644418899</v>
      </c>
      <c r="K16" s="10" t="s">
        <v>159</v>
      </c>
      <c r="L16" s="9">
        <v>115.152669735328</v>
      </c>
      <c r="M16" s="10" t="s">
        <v>159</v>
      </c>
      <c r="N16" s="9">
        <v>1531.6613026467201</v>
      </c>
      <c r="O16" s="10" t="s">
        <v>159</v>
      </c>
      <c r="P16" s="9">
        <v>905.73158112773297</v>
      </c>
      <c r="Q16" s="10" t="s">
        <v>159</v>
      </c>
      <c r="R16" s="9">
        <v>6284.7833716916002</v>
      </c>
      <c r="S16" s="10" t="s">
        <v>178</v>
      </c>
    </row>
    <row r="17" spans="1:19" x14ac:dyDescent="0.2">
      <c r="A17" s="12" t="s">
        <v>183</v>
      </c>
      <c r="B17" s="9">
        <v>73.453770601336302</v>
      </c>
      <c r="C17" s="10" t="s">
        <v>159</v>
      </c>
      <c r="D17" s="9">
        <v>1905.7301959910901</v>
      </c>
      <c r="E17" s="10" t="s">
        <v>159</v>
      </c>
      <c r="F17" s="9">
        <v>59.709447661469902</v>
      </c>
      <c r="G17" s="10" t="s">
        <v>178</v>
      </c>
      <c r="H17" s="9">
        <v>1372.60144352927</v>
      </c>
      <c r="I17" s="10" t="s">
        <v>159</v>
      </c>
      <c r="J17" s="9">
        <v>420.06589977728299</v>
      </c>
      <c r="K17" s="10" t="s">
        <v>159</v>
      </c>
      <c r="L17" s="9">
        <v>116.63725389755</v>
      </c>
      <c r="M17" s="10" t="s">
        <v>159</v>
      </c>
      <c r="N17" s="9">
        <v>1557.2143763919801</v>
      </c>
      <c r="O17" s="10" t="s">
        <v>159</v>
      </c>
      <c r="P17" s="9">
        <v>957.15535189309605</v>
      </c>
      <c r="Q17" s="10" t="s">
        <v>159</v>
      </c>
      <c r="R17" s="9">
        <v>6462.56773974307</v>
      </c>
      <c r="S17" s="10" t="s">
        <v>178</v>
      </c>
    </row>
    <row r="18" spans="1:19" x14ac:dyDescent="0.2">
      <c r="A18" s="12" t="s">
        <v>185</v>
      </c>
      <c r="B18" s="9">
        <v>74.283570194384495</v>
      </c>
      <c r="C18" s="10" t="s">
        <v>159</v>
      </c>
      <c r="D18" s="9">
        <v>2023.6224362851001</v>
      </c>
      <c r="E18" s="10" t="s">
        <v>159</v>
      </c>
      <c r="F18" s="9">
        <v>62.3928258242981</v>
      </c>
      <c r="G18" s="10" t="s">
        <v>178</v>
      </c>
      <c r="H18" s="9">
        <v>1440.8080950323999</v>
      </c>
      <c r="I18" s="10" t="s">
        <v>159</v>
      </c>
      <c r="J18" s="9">
        <v>429.89085097192202</v>
      </c>
      <c r="K18" s="10" t="s">
        <v>159</v>
      </c>
      <c r="L18" s="9">
        <v>109.75305615550801</v>
      </c>
      <c r="M18" s="10" t="s">
        <v>159</v>
      </c>
      <c r="N18" s="9">
        <v>1558.71618142549</v>
      </c>
      <c r="O18" s="10" t="s">
        <v>159</v>
      </c>
      <c r="P18" s="9">
        <v>1028.5762423198701</v>
      </c>
      <c r="Q18" s="10" t="s">
        <v>177</v>
      </c>
      <c r="R18" s="9">
        <v>6728.0432582089597</v>
      </c>
      <c r="S18" s="10" t="s">
        <v>178</v>
      </c>
    </row>
    <row r="19" spans="1:19" x14ac:dyDescent="0.2">
      <c r="A19" s="12" t="s">
        <v>186</v>
      </c>
      <c r="B19" s="9">
        <v>75.890430379746803</v>
      </c>
      <c r="C19" s="10" t="s">
        <v>159</v>
      </c>
      <c r="D19" s="9">
        <v>439.35281012658203</v>
      </c>
      <c r="E19" s="10" t="s">
        <v>178</v>
      </c>
      <c r="F19" s="9">
        <v>63.624621550632902</v>
      </c>
      <c r="G19" s="10" t="s">
        <v>178</v>
      </c>
      <c r="H19" s="9">
        <v>1395.71194936709</v>
      </c>
      <c r="I19" s="10" t="s">
        <v>159</v>
      </c>
      <c r="J19" s="9">
        <v>413.24191139240497</v>
      </c>
      <c r="K19" s="10" t="s">
        <v>159</v>
      </c>
      <c r="L19" s="9">
        <v>124.03993670886101</v>
      </c>
      <c r="M19" s="10" t="s">
        <v>159</v>
      </c>
      <c r="N19" s="9">
        <v>1512.7073579293699</v>
      </c>
      <c r="O19" s="10" t="s">
        <v>159</v>
      </c>
      <c r="P19" s="9">
        <v>972.30871518987306</v>
      </c>
      <c r="Q19" s="10" t="s">
        <v>159</v>
      </c>
      <c r="R19" s="9">
        <v>4996.8777326445597</v>
      </c>
      <c r="S19" s="10" t="s">
        <v>178</v>
      </c>
    </row>
    <row r="20" spans="1:19" x14ac:dyDescent="0.2">
      <c r="A20" s="12" t="s">
        <v>187</v>
      </c>
      <c r="B20" s="9">
        <v>66.127688843398204</v>
      </c>
      <c r="C20" s="10" t="s">
        <v>159</v>
      </c>
      <c r="D20" s="9">
        <v>1564.44678607984</v>
      </c>
      <c r="E20" s="10" t="s">
        <v>159</v>
      </c>
      <c r="F20" s="9">
        <v>58.9583071381781</v>
      </c>
      <c r="G20" s="10" t="s">
        <v>178</v>
      </c>
      <c r="H20" s="9">
        <v>1296.49972569089</v>
      </c>
      <c r="I20" s="10" t="s">
        <v>159</v>
      </c>
      <c r="J20" s="9">
        <v>394.16503172978503</v>
      </c>
      <c r="K20" s="10" t="s">
        <v>184</v>
      </c>
      <c r="L20" s="9">
        <v>112.15131218014299</v>
      </c>
      <c r="M20" s="10" t="s">
        <v>159</v>
      </c>
      <c r="N20" s="9">
        <v>1429.4840573183201</v>
      </c>
      <c r="O20" s="10" t="s">
        <v>159</v>
      </c>
      <c r="P20" s="9">
        <v>919.052216990788</v>
      </c>
      <c r="Q20" s="10" t="s">
        <v>159</v>
      </c>
      <c r="R20" s="9">
        <v>5840.8851259713401</v>
      </c>
      <c r="S20" s="10" t="s">
        <v>178</v>
      </c>
    </row>
    <row r="21" spans="1:19" x14ac:dyDescent="0.2">
      <c r="A21" s="12" t="s">
        <v>188</v>
      </c>
      <c r="B21" s="9">
        <v>70.992791999999994</v>
      </c>
      <c r="C21" s="10" t="s">
        <v>159</v>
      </c>
      <c r="D21" s="9">
        <v>1683.9199080000001</v>
      </c>
      <c r="E21" s="10" t="s">
        <v>159</v>
      </c>
      <c r="F21" s="9">
        <v>65.848192920000002</v>
      </c>
      <c r="G21" s="10" t="s">
        <v>178</v>
      </c>
      <c r="H21" s="9">
        <v>1387.580058</v>
      </c>
      <c r="I21" s="10" t="s">
        <v>159</v>
      </c>
      <c r="J21" s="9">
        <v>426.03165000000001</v>
      </c>
      <c r="K21" s="10" t="s">
        <v>159</v>
      </c>
      <c r="L21" s="9">
        <v>119.095704</v>
      </c>
      <c r="M21" s="10" t="s">
        <v>159</v>
      </c>
      <c r="N21" s="9">
        <v>1574.370414</v>
      </c>
      <c r="O21" s="10" t="s">
        <v>159</v>
      </c>
      <c r="P21" s="9">
        <v>1002.162834</v>
      </c>
      <c r="Q21" s="10" t="s">
        <v>159</v>
      </c>
      <c r="R21" s="9">
        <v>6330.00155292</v>
      </c>
      <c r="S21" s="10" t="s">
        <v>178</v>
      </c>
    </row>
    <row r="22" spans="1:19" x14ac:dyDescent="0.2">
      <c r="A22" s="12" t="s">
        <v>189</v>
      </c>
      <c r="B22" s="9">
        <v>78.276123167155404</v>
      </c>
      <c r="C22" s="10" t="s">
        <v>159</v>
      </c>
      <c r="D22" s="9">
        <v>1747.9642346041101</v>
      </c>
      <c r="E22" s="10" t="s">
        <v>159</v>
      </c>
      <c r="F22" s="9">
        <v>98.559561501466305</v>
      </c>
      <c r="G22" s="10" t="s">
        <v>178</v>
      </c>
      <c r="H22" s="9">
        <v>1465.28853958944</v>
      </c>
      <c r="I22" s="10" t="s">
        <v>159</v>
      </c>
      <c r="J22" s="9">
        <v>458.83775366568898</v>
      </c>
      <c r="K22" s="10" t="s">
        <v>159</v>
      </c>
      <c r="L22" s="9">
        <v>141.54592961876801</v>
      </c>
      <c r="M22" s="10" t="s">
        <v>159</v>
      </c>
      <c r="N22" s="9">
        <v>1692.31254545455</v>
      </c>
      <c r="O22" s="10" t="s">
        <v>159</v>
      </c>
      <c r="P22" s="9">
        <v>1054.36875659824</v>
      </c>
      <c r="Q22" s="10" t="s">
        <v>159</v>
      </c>
      <c r="R22" s="9">
        <v>6737.1534441994099</v>
      </c>
      <c r="S22" s="10" t="s">
        <v>178</v>
      </c>
    </row>
    <row r="23" spans="1:19" x14ac:dyDescent="0.2">
      <c r="A23" s="12" t="s">
        <v>190</v>
      </c>
      <c r="B23" s="9">
        <v>71.404011428571394</v>
      </c>
      <c r="C23" s="10" t="s">
        <v>159</v>
      </c>
      <c r="D23" s="9">
        <v>1561.5595661694899</v>
      </c>
      <c r="E23" s="10" t="s">
        <v>159</v>
      </c>
      <c r="F23" s="9">
        <v>115.904438502857</v>
      </c>
      <c r="G23" s="10" t="s">
        <v>178</v>
      </c>
      <c r="H23" s="9">
        <v>1250.91173142857</v>
      </c>
      <c r="I23" s="10" t="s">
        <v>159</v>
      </c>
      <c r="J23" s="9">
        <v>407.368782857143</v>
      </c>
      <c r="K23" s="10" t="s">
        <v>159</v>
      </c>
      <c r="L23" s="9">
        <v>117.194458628571</v>
      </c>
      <c r="M23" s="10" t="s">
        <v>159</v>
      </c>
      <c r="N23" s="9">
        <v>1532.26387169589</v>
      </c>
      <c r="O23" s="10" t="s">
        <v>159</v>
      </c>
      <c r="P23" s="9">
        <v>997.41860571428595</v>
      </c>
      <c r="Q23" s="10" t="s">
        <v>159</v>
      </c>
      <c r="R23" s="9">
        <v>6054.0254664253698</v>
      </c>
      <c r="S23" s="10" t="s">
        <v>178</v>
      </c>
    </row>
    <row r="24" spans="1:19" x14ac:dyDescent="0.2">
      <c r="A24" s="12" t="s">
        <v>191</v>
      </c>
      <c r="B24" s="9">
        <v>69.457449438202204</v>
      </c>
      <c r="C24" s="10" t="s">
        <v>159</v>
      </c>
      <c r="D24" s="9">
        <v>1558.77556179775</v>
      </c>
      <c r="E24" s="10" t="s">
        <v>159</v>
      </c>
      <c r="F24" s="9">
        <v>127.920225337079</v>
      </c>
      <c r="G24" s="10" t="s">
        <v>178</v>
      </c>
      <c r="H24" s="9">
        <v>1254.9475112359601</v>
      </c>
      <c r="I24" s="10" t="s">
        <v>159</v>
      </c>
      <c r="J24" s="9">
        <v>409.056320224719</v>
      </c>
      <c r="K24" s="10" t="s">
        <v>159</v>
      </c>
      <c r="L24" s="9">
        <v>115.37153764044901</v>
      </c>
      <c r="M24" s="10" t="s">
        <v>159</v>
      </c>
      <c r="N24" s="9">
        <v>1534.8579049550599</v>
      </c>
      <c r="O24" s="10" t="s">
        <v>215</v>
      </c>
      <c r="P24" s="9">
        <v>1016.7087303370801</v>
      </c>
      <c r="Q24" s="10" t="s">
        <v>159</v>
      </c>
      <c r="R24" s="9">
        <v>6087.0952409662896</v>
      </c>
      <c r="S24" s="10" t="s">
        <v>178</v>
      </c>
    </row>
    <row r="25" spans="1:19" x14ac:dyDescent="0.2">
      <c r="A25" s="12" t="s">
        <v>193</v>
      </c>
      <c r="B25" s="9">
        <v>65.477966759002797</v>
      </c>
      <c r="C25" s="10" t="s">
        <v>159</v>
      </c>
      <c r="D25" s="9">
        <v>1677.91126869806</v>
      </c>
      <c r="E25" s="10" t="s">
        <v>195</v>
      </c>
      <c r="F25" s="9">
        <v>141.16839490304699</v>
      </c>
      <c r="G25" s="10" t="s">
        <v>178</v>
      </c>
      <c r="H25" s="9">
        <v>1331.03468144044</v>
      </c>
      <c r="I25" s="10" t="s">
        <v>159</v>
      </c>
      <c r="J25" s="9">
        <v>425.87916897506898</v>
      </c>
      <c r="K25" s="10" t="s">
        <v>159</v>
      </c>
      <c r="L25" s="9">
        <v>122.288144044321</v>
      </c>
      <c r="M25" s="10" t="s">
        <v>159</v>
      </c>
      <c r="N25" s="9">
        <v>1623.08119113573</v>
      </c>
      <c r="O25" s="10" t="s">
        <v>228</v>
      </c>
      <c r="P25" s="9">
        <v>1079.29509141274</v>
      </c>
      <c r="Q25" s="10" t="s">
        <v>159</v>
      </c>
      <c r="R25" s="9">
        <v>6466.1359073684198</v>
      </c>
      <c r="S25" s="10" t="s">
        <v>178</v>
      </c>
    </row>
    <row r="26" spans="1:19" x14ac:dyDescent="0.2">
      <c r="A26" s="12" t="s">
        <v>194</v>
      </c>
      <c r="B26" s="9">
        <v>55.408589836660603</v>
      </c>
      <c r="C26" s="10" t="s">
        <v>159</v>
      </c>
      <c r="D26" s="9">
        <v>1550.2266751361201</v>
      </c>
      <c r="E26" s="10" t="s">
        <v>159</v>
      </c>
      <c r="F26" s="9">
        <v>126.838934297641</v>
      </c>
      <c r="G26" s="10" t="s">
        <v>178</v>
      </c>
      <c r="H26" s="9">
        <v>1227.7182972887499</v>
      </c>
      <c r="I26" s="10" t="s">
        <v>159</v>
      </c>
      <c r="J26" s="9">
        <v>390.29854083484599</v>
      </c>
      <c r="K26" s="10" t="s">
        <v>159</v>
      </c>
      <c r="L26" s="9">
        <v>114.638868784029</v>
      </c>
      <c r="M26" s="10" t="s">
        <v>229</v>
      </c>
      <c r="N26" s="9">
        <v>1503.9588511796701</v>
      </c>
      <c r="O26" s="10" t="s">
        <v>230</v>
      </c>
      <c r="P26" s="9">
        <v>986.780613430127</v>
      </c>
      <c r="Q26" s="10" t="s">
        <v>159</v>
      </c>
      <c r="R26" s="9">
        <v>5955.8693707878401</v>
      </c>
      <c r="S26" s="10" t="s">
        <v>178</v>
      </c>
    </row>
    <row r="27" spans="1:19" x14ac:dyDescent="0.2">
      <c r="A27" s="12" t="s">
        <v>196</v>
      </c>
      <c r="B27" s="9">
        <v>60.539946571682997</v>
      </c>
      <c r="C27" s="10" t="s">
        <v>159</v>
      </c>
      <c r="D27" s="9">
        <v>1611.0084630454101</v>
      </c>
      <c r="E27" s="10" t="s">
        <v>159</v>
      </c>
      <c r="F27" s="9">
        <v>140.82148530721301</v>
      </c>
      <c r="G27" s="10" t="s">
        <v>178</v>
      </c>
      <c r="H27" s="9">
        <v>1270.82178156278</v>
      </c>
      <c r="I27" s="10" t="s">
        <v>159</v>
      </c>
      <c r="J27" s="9">
        <v>397.620144256456</v>
      </c>
      <c r="K27" s="10" t="s">
        <v>159</v>
      </c>
      <c r="L27" s="9">
        <v>116.388605412289</v>
      </c>
      <c r="M27" s="10" t="s">
        <v>159</v>
      </c>
      <c r="N27" s="9">
        <v>1523.01488644851</v>
      </c>
      <c r="O27" s="10" t="s">
        <v>159</v>
      </c>
      <c r="P27" s="9">
        <v>999.908366874443</v>
      </c>
      <c r="Q27" s="10" t="s">
        <v>159</v>
      </c>
      <c r="R27" s="9">
        <v>6120.1236794787901</v>
      </c>
      <c r="S27" s="10" t="s">
        <v>178</v>
      </c>
    </row>
    <row r="28" spans="1:19" x14ac:dyDescent="0.2">
      <c r="A28" s="12" t="s">
        <v>197</v>
      </c>
      <c r="B28" s="9">
        <v>71.731041191936896</v>
      </c>
      <c r="C28" s="10" t="s">
        <v>258</v>
      </c>
      <c r="D28" s="9">
        <v>2095.3405609114802</v>
      </c>
      <c r="E28" s="10" t="s">
        <v>258</v>
      </c>
      <c r="F28" s="9">
        <v>142.797596844873</v>
      </c>
      <c r="G28" s="10" t="s">
        <v>335</v>
      </c>
      <c r="H28" s="9">
        <v>1511.7028297454001</v>
      </c>
      <c r="I28" s="10" t="s">
        <v>258</v>
      </c>
      <c r="J28" s="9">
        <v>481.35931288343602</v>
      </c>
      <c r="K28" s="10" t="s">
        <v>258</v>
      </c>
      <c r="L28" s="9">
        <v>138.50477381595101</v>
      </c>
      <c r="M28" s="10" t="s">
        <v>258</v>
      </c>
      <c r="N28" s="9">
        <v>1859.7464617985099</v>
      </c>
      <c r="O28" s="10" t="s">
        <v>258</v>
      </c>
      <c r="P28" s="9">
        <v>1134.6361209465399</v>
      </c>
      <c r="Q28" s="10" t="s">
        <v>258</v>
      </c>
      <c r="R28" s="9">
        <v>7435.8186981381295</v>
      </c>
      <c r="S28" s="10" t="s">
        <v>178</v>
      </c>
    </row>
    <row r="29" spans="1:19" x14ac:dyDescent="0.2">
      <c r="A29" s="12" t="s">
        <v>198</v>
      </c>
      <c r="B29" s="9">
        <v>65.218464995678502</v>
      </c>
      <c r="C29" s="10" t="s">
        <v>159</v>
      </c>
      <c r="D29" s="9">
        <v>2071.6226447709601</v>
      </c>
      <c r="E29" s="10" t="s">
        <v>159</v>
      </c>
      <c r="F29" s="9">
        <v>138.16420397579901</v>
      </c>
      <c r="G29" s="10" t="s">
        <v>259</v>
      </c>
      <c r="H29" s="9">
        <v>1574.7417635740701</v>
      </c>
      <c r="I29" s="10" t="s">
        <v>159</v>
      </c>
      <c r="J29" s="9">
        <v>495.63353154710501</v>
      </c>
      <c r="K29" s="10" t="s">
        <v>159</v>
      </c>
      <c r="L29" s="9">
        <v>151.044661151253</v>
      </c>
      <c r="M29" s="10" t="s">
        <v>159</v>
      </c>
      <c r="N29" s="9">
        <v>1862.71876342268</v>
      </c>
      <c r="O29" s="10" t="s">
        <v>159</v>
      </c>
      <c r="P29" s="9">
        <v>1089.52973206569</v>
      </c>
      <c r="Q29" s="10" t="s">
        <v>159</v>
      </c>
      <c r="R29" s="9">
        <v>7448.6737655032302</v>
      </c>
      <c r="S29" s="10" t="s">
        <v>159</v>
      </c>
    </row>
    <row r="30" spans="1:19" x14ac:dyDescent="0.2">
      <c r="A30" s="12" t="s">
        <v>199</v>
      </c>
      <c r="B30" s="9">
        <v>62.487376238297898</v>
      </c>
      <c r="C30" s="10" t="s">
        <v>159</v>
      </c>
      <c r="D30" s="9">
        <v>2179.5994570212802</v>
      </c>
      <c r="E30" s="10" t="s">
        <v>159</v>
      </c>
      <c r="F30" s="9">
        <v>121.41248170212801</v>
      </c>
      <c r="G30" s="10" t="s">
        <v>159</v>
      </c>
      <c r="H30" s="9">
        <v>1672.56185571881</v>
      </c>
      <c r="I30" s="10" t="s">
        <v>159</v>
      </c>
      <c r="J30" s="9">
        <v>516.20406127659601</v>
      </c>
      <c r="K30" s="10" t="s">
        <v>159</v>
      </c>
      <c r="L30" s="9">
        <v>160.909781973702</v>
      </c>
      <c r="M30" s="10" t="s">
        <v>159</v>
      </c>
      <c r="N30" s="9">
        <v>2035.6434136064699</v>
      </c>
      <c r="O30" s="10" t="s">
        <v>159</v>
      </c>
      <c r="P30" s="9">
        <v>1181.8954723404299</v>
      </c>
      <c r="Q30" s="10" t="s">
        <v>159</v>
      </c>
      <c r="R30" s="9">
        <v>7930.7138998777</v>
      </c>
      <c r="S30" s="10" t="s">
        <v>159</v>
      </c>
    </row>
    <row r="31" spans="1:19" x14ac:dyDescent="0.2">
      <c r="A31" s="12" t="s">
        <v>200</v>
      </c>
      <c r="B31" s="9">
        <v>71.254613990227995</v>
      </c>
      <c r="C31" s="10" t="s">
        <v>159</v>
      </c>
      <c r="D31" s="9">
        <v>2390.31045439739</v>
      </c>
      <c r="E31" s="10" t="s">
        <v>159</v>
      </c>
      <c r="F31" s="9">
        <v>93.588258957654702</v>
      </c>
      <c r="G31" s="10" t="s">
        <v>159</v>
      </c>
      <c r="H31" s="9">
        <v>1729.7111589193</v>
      </c>
      <c r="I31" s="10" t="s">
        <v>159</v>
      </c>
      <c r="J31" s="9">
        <v>541.22675570032595</v>
      </c>
      <c r="K31" s="10" t="s">
        <v>159</v>
      </c>
      <c r="L31" s="9">
        <v>162.21388209771999</v>
      </c>
      <c r="M31" s="10" t="s">
        <v>159</v>
      </c>
      <c r="N31" s="9">
        <v>2120.7645585908799</v>
      </c>
      <c r="O31" s="10" t="s">
        <v>159</v>
      </c>
      <c r="P31" s="9">
        <v>1284.7356791530899</v>
      </c>
      <c r="Q31" s="10" t="s">
        <v>159</v>
      </c>
      <c r="R31" s="9">
        <v>8393.8053618066006</v>
      </c>
      <c r="S31" s="10" t="s">
        <v>159</v>
      </c>
    </row>
    <row r="32" spans="1:19" x14ac:dyDescent="0.2">
      <c r="A32" s="15" t="s">
        <v>201</v>
      </c>
      <c r="B32" s="13">
        <v>66.835610000000003</v>
      </c>
      <c r="C32" s="14" t="s">
        <v>159</v>
      </c>
      <c r="D32" s="13">
        <v>2166.9279999999999</v>
      </c>
      <c r="E32" s="14" t="s">
        <v>159</v>
      </c>
      <c r="F32" s="13">
        <v>82.132000000000005</v>
      </c>
      <c r="G32" s="14" t="s">
        <v>159</v>
      </c>
      <c r="H32" s="13">
        <v>1613.12553005</v>
      </c>
      <c r="I32" s="14" t="s">
        <v>159</v>
      </c>
      <c r="J32" s="13">
        <v>527.44424045000005</v>
      </c>
      <c r="K32" s="14" t="s">
        <v>159</v>
      </c>
      <c r="L32" s="13">
        <v>152.42681200000001</v>
      </c>
      <c r="M32" s="14" t="s">
        <v>159</v>
      </c>
      <c r="N32" s="13">
        <v>1926.53694083</v>
      </c>
      <c r="O32" s="14" t="s">
        <v>159</v>
      </c>
      <c r="P32" s="13">
        <v>1222.97</v>
      </c>
      <c r="Q32" s="14" t="s">
        <v>159</v>
      </c>
      <c r="R32" s="13">
        <v>7758.39913333</v>
      </c>
      <c r="S32" s="14" t="s">
        <v>159</v>
      </c>
    </row>
    <row r="34" spans="1:2" x14ac:dyDescent="0.2">
      <c r="A34" s="16" t="s">
        <v>202</v>
      </c>
      <c r="B34" s="16" t="s">
        <v>203</v>
      </c>
    </row>
    <row r="36" spans="1:2" x14ac:dyDescent="0.2">
      <c r="B36" s="16" t="s">
        <v>336</v>
      </c>
    </row>
    <row r="37" spans="1:2" x14ac:dyDescent="0.2">
      <c r="B37" s="16" t="s">
        <v>337</v>
      </c>
    </row>
    <row r="38" spans="1:2" x14ac:dyDescent="0.2">
      <c r="B38" s="16" t="s">
        <v>338</v>
      </c>
    </row>
    <row r="39" spans="1:2" x14ac:dyDescent="0.2">
      <c r="B39" s="16" t="s">
        <v>339</v>
      </c>
    </row>
    <row r="40" spans="1:2" x14ac:dyDescent="0.2">
      <c r="B40" s="16" t="s">
        <v>340</v>
      </c>
    </row>
    <row r="41" spans="1:2" x14ac:dyDescent="0.2">
      <c r="B41" s="16" t="s">
        <v>341</v>
      </c>
    </row>
    <row r="42" spans="1:2" x14ac:dyDescent="0.2">
      <c r="B42" s="16" t="s">
        <v>342</v>
      </c>
    </row>
    <row r="43" spans="1:2" x14ac:dyDescent="0.2">
      <c r="B43" s="16" t="s">
        <v>343</v>
      </c>
    </row>
    <row r="44" spans="1:2" x14ac:dyDescent="0.2">
      <c r="B44" s="16" t="s">
        <v>344</v>
      </c>
    </row>
    <row r="46" spans="1:2" x14ac:dyDescent="0.2">
      <c r="B46" s="16" t="s">
        <v>208</v>
      </c>
    </row>
    <row r="49" spans="1:1" x14ac:dyDescent="0.2">
      <c r="A49" s="17" t="str">
        <f>HYPERLINK("#'LOTTERIES 1'!A2", "&lt;&lt;&lt; Previous table")</f>
        <v>&lt;&lt;&lt; Previous table</v>
      </c>
    </row>
    <row r="50" spans="1:1" x14ac:dyDescent="0.2">
      <c r="A50" s="17" t="str">
        <f>HYPERLINK("#'LOTTERIES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HYPERLINK("#'INDEX'!B68", "Link to index")</f>
        <v>Link to index</v>
      </c>
    </row>
    <row r="2" spans="1:19" ht="15.75" customHeight="1" x14ac:dyDescent="0.2">
      <c r="A2" s="25" t="s">
        <v>346</v>
      </c>
      <c r="B2" s="24"/>
      <c r="C2" s="24"/>
      <c r="D2" s="24"/>
      <c r="E2" s="24"/>
      <c r="F2" s="24"/>
      <c r="G2" s="24"/>
      <c r="H2" s="24"/>
      <c r="I2" s="24"/>
      <c r="J2" s="24"/>
      <c r="K2" s="24"/>
      <c r="L2" s="24"/>
      <c r="M2" s="24"/>
      <c r="N2" s="24"/>
      <c r="O2" s="24"/>
      <c r="P2" s="24"/>
      <c r="Q2" s="24"/>
      <c r="R2" s="24"/>
      <c r="S2" s="24"/>
    </row>
    <row r="3" spans="1:19" ht="15.75" customHeight="1" x14ac:dyDescent="0.2">
      <c r="A3" s="25" t="s">
        <v>86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168.211131452725</v>
      </c>
      <c r="C7" s="10" t="s">
        <v>159</v>
      </c>
      <c r="D7" s="18">
        <v>199.69222844400599</v>
      </c>
      <c r="E7" s="10" t="s">
        <v>159</v>
      </c>
      <c r="F7" s="18">
        <v>287.34313755279402</v>
      </c>
      <c r="G7" s="10" t="s">
        <v>159</v>
      </c>
      <c r="H7" s="18">
        <v>259.62579908259602</v>
      </c>
      <c r="I7" s="10" t="s">
        <v>159</v>
      </c>
      <c r="J7" s="18">
        <v>184.06987331767399</v>
      </c>
      <c r="K7" s="10" t="s">
        <v>159</v>
      </c>
      <c r="L7" s="18">
        <v>165.01343282300999</v>
      </c>
      <c r="M7" s="10" t="s">
        <v>159</v>
      </c>
      <c r="N7" s="18">
        <v>215.873987767714</v>
      </c>
      <c r="O7" s="10" t="s">
        <v>159</v>
      </c>
      <c r="P7" s="18">
        <v>301.995069477416</v>
      </c>
      <c r="Q7" s="10" t="s">
        <v>159</v>
      </c>
      <c r="R7" s="18">
        <v>222.57719940355199</v>
      </c>
      <c r="S7" s="10" t="s">
        <v>159</v>
      </c>
    </row>
    <row r="8" spans="1:19" x14ac:dyDescent="0.2">
      <c r="A8" s="12" t="s">
        <v>171</v>
      </c>
      <c r="B8" s="18">
        <v>169.546815052944</v>
      </c>
      <c r="C8" s="10" t="s">
        <v>159</v>
      </c>
      <c r="D8" s="18">
        <v>202.30534071053</v>
      </c>
      <c r="E8" s="10" t="s">
        <v>159</v>
      </c>
      <c r="F8" s="18">
        <v>272.63420826338</v>
      </c>
      <c r="G8" s="10" t="s">
        <v>159</v>
      </c>
      <c r="H8" s="18">
        <v>280.397753418815</v>
      </c>
      <c r="I8" s="10" t="s">
        <v>159</v>
      </c>
      <c r="J8" s="18">
        <v>192.7924114274</v>
      </c>
      <c r="K8" s="10" t="s">
        <v>159</v>
      </c>
      <c r="L8" s="18">
        <v>165.41565986324599</v>
      </c>
      <c r="M8" s="10" t="s">
        <v>159</v>
      </c>
      <c r="N8" s="18">
        <v>223.21834568568701</v>
      </c>
      <c r="O8" s="10" t="s">
        <v>159</v>
      </c>
      <c r="P8" s="18">
        <v>316.78724578953302</v>
      </c>
      <c r="Q8" s="10" t="s">
        <v>159</v>
      </c>
      <c r="R8" s="18">
        <v>231.205304984452</v>
      </c>
      <c r="S8" s="10" t="s">
        <v>159</v>
      </c>
    </row>
    <row r="9" spans="1:19" x14ac:dyDescent="0.2">
      <c r="A9" s="12" t="s">
        <v>172</v>
      </c>
      <c r="B9" s="18">
        <v>172.28909778507301</v>
      </c>
      <c r="C9" s="10" t="s">
        <v>159</v>
      </c>
      <c r="D9" s="18">
        <v>196.113699076003</v>
      </c>
      <c r="E9" s="10" t="s">
        <v>159</v>
      </c>
      <c r="F9" s="18">
        <v>261.05702415127598</v>
      </c>
      <c r="G9" s="10" t="s">
        <v>159</v>
      </c>
      <c r="H9" s="18">
        <v>279.927443924785</v>
      </c>
      <c r="I9" s="10" t="s">
        <v>159</v>
      </c>
      <c r="J9" s="18">
        <v>198.67472956216599</v>
      </c>
      <c r="K9" s="10" t="s">
        <v>159</v>
      </c>
      <c r="L9" s="18">
        <v>166.66742708938301</v>
      </c>
      <c r="M9" s="10" t="s">
        <v>159</v>
      </c>
      <c r="N9" s="18">
        <v>222.36672194581101</v>
      </c>
      <c r="O9" s="10" t="s">
        <v>159</v>
      </c>
      <c r="P9" s="18">
        <v>321.48592127191199</v>
      </c>
      <c r="Q9" s="10" t="s">
        <v>159</v>
      </c>
      <c r="R9" s="18">
        <v>229.805208571685</v>
      </c>
      <c r="S9" s="10" t="s">
        <v>159</v>
      </c>
    </row>
    <row r="10" spans="1:19" x14ac:dyDescent="0.2">
      <c r="A10" s="12" t="s">
        <v>173</v>
      </c>
      <c r="B10" s="18">
        <v>185.20305538671701</v>
      </c>
      <c r="C10" s="10" t="s">
        <v>159</v>
      </c>
      <c r="D10" s="18">
        <v>218.84325869656399</v>
      </c>
      <c r="E10" s="10" t="s">
        <v>159</v>
      </c>
      <c r="F10" s="18">
        <v>254.205929176886</v>
      </c>
      <c r="G10" s="10" t="s">
        <v>159</v>
      </c>
      <c r="H10" s="18">
        <v>274.018780688346</v>
      </c>
      <c r="I10" s="10" t="s">
        <v>159</v>
      </c>
      <c r="J10" s="18">
        <v>216.043521740172</v>
      </c>
      <c r="K10" s="10" t="s">
        <v>159</v>
      </c>
      <c r="L10" s="18">
        <v>177.38400070324101</v>
      </c>
      <c r="M10" s="10" t="s">
        <v>159</v>
      </c>
      <c r="N10" s="18">
        <v>231.15826526746801</v>
      </c>
      <c r="O10" s="10" t="s">
        <v>159</v>
      </c>
      <c r="P10" s="18">
        <v>323.63187713740001</v>
      </c>
      <c r="Q10" s="10" t="s">
        <v>159</v>
      </c>
      <c r="R10" s="18">
        <v>240.74695675976201</v>
      </c>
      <c r="S10" s="10" t="s">
        <v>159</v>
      </c>
    </row>
    <row r="11" spans="1:19" x14ac:dyDescent="0.2">
      <c r="A11" s="12" t="s">
        <v>174</v>
      </c>
      <c r="B11" s="18">
        <v>176.44968250479201</v>
      </c>
      <c r="C11" s="10" t="s">
        <v>159</v>
      </c>
      <c r="D11" s="18">
        <v>218.644782758753</v>
      </c>
      <c r="E11" s="10" t="s">
        <v>159</v>
      </c>
      <c r="F11" s="18">
        <v>237.174572816911</v>
      </c>
      <c r="G11" s="10" t="s">
        <v>178</v>
      </c>
      <c r="H11" s="18">
        <v>270.569556758749</v>
      </c>
      <c r="I11" s="10" t="s">
        <v>159</v>
      </c>
      <c r="J11" s="18">
        <v>215.37083051886799</v>
      </c>
      <c r="K11" s="10" t="s">
        <v>159</v>
      </c>
      <c r="L11" s="18">
        <v>182.48016550618499</v>
      </c>
      <c r="M11" s="10" t="s">
        <v>159</v>
      </c>
      <c r="N11" s="18">
        <v>229.183928157976</v>
      </c>
      <c r="O11" s="10" t="s">
        <v>159</v>
      </c>
      <c r="P11" s="18">
        <v>317.87987797567098</v>
      </c>
      <c r="Q11" s="10" t="s">
        <v>159</v>
      </c>
      <c r="R11" s="18">
        <v>238.859809485906</v>
      </c>
      <c r="S11" s="10" t="s">
        <v>178</v>
      </c>
    </row>
    <row r="12" spans="1:19" x14ac:dyDescent="0.2">
      <c r="A12" s="12" t="s">
        <v>175</v>
      </c>
      <c r="B12" s="18">
        <v>189.46307053437801</v>
      </c>
      <c r="C12" s="10" t="s">
        <v>159</v>
      </c>
      <c r="D12" s="18">
        <v>232.64455777299199</v>
      </c>
      <c r="E12" s="10" t="s">
        <v>159</v>
      </c>
      <c r="F12" s="18">
        <v>233.59424163361101</v>
      </c>
      <c r="G12" s="10" t="s">
        <v>178</v>
      </c>
      <c r="H12" s="18">
        <v>279.32645449219899</v>
      </c>
      <c r="I12" s="10" t="s">
        <v>159</v>
      </c>
      <c r="J12" s="18">
        <v>230.42858330954101</v>
      </c>
      <c r="K12" s="10" t="s">
        <v>159</v>
      </c>
      <c r="L12" s="18">
        <v>193.271323634189</v>
      </c>
      <c r="M12" s="10" t="s">
        <v>159</v>
      </c>
      <c r="N12" s="18">
        <v>247.786269252995</v>
      </c>
      <c r="O12" s="10" t="s">
        <v>159</v>
      </c>
      <c r="P12" s="18">
        <v>337.59595366300402</v>
      </c>
      <c r="Q12" s="10" t="s">
        <v>159</v>
      </c>
      <c r="R12" s="18">
        <v>253.548440038998</v>
      </c>
      <c r="S12" s="10" t="s">
        <v>178</v>
      </c>
    </row>
    <row r="13" spans="1:19" x14ac:dyDescent="0.2">
      <c r="A13" s="12" t="s">
        <v>179</v>
      </c>
      <c r="B13" s="18">
        <v>183.5636113406</v>
      </c>
      <c r="C13" s="10" t="s">
        <v>159</v>
      </c>
      <c r="D13" s="18">
        <v>234.558659591159</v>
      </c>
      <c r="E13" s="10" t="s">
        <v>159</v>
      </c>
      <c r="F13" s="18">
        <v>232.421200915654</v>
      </c>
      <c r="G13" s="10" t="s">
        <v>178</v>
      </c>
      <c r="H13" s="18">
        <v>277.49662235014</v>
      </c>
      <c r="I13" s="10" t="s">
        <v>159</v>
      </c>
      <c r="J13" s="18">
        <v>233.46580325348199</v>
      </c>
      <c r="K13" s="10" t="s">
        <v>159</v>
      </c>
      <c r="L13" s="18">
        <v>191.97842326166301</v>
      </c>
      <c r="M13" s="10" t="s">
        <v>159</v>
      </c>
      <c r="N13" s="18">
        <v>251.79490019731699</v>
      </c>
      <c r="O13" s="10" t="s">
        <v>159</v>
      </c>
      <c r="P13" s="18">
        <v>341.346628292253</v>
      </c>
      <c r="Q13" s="10" t="s">
        <v>159</v>
      </c>
      <c r="R13" s="18">
        <v>255.456033740229</v>
      </c>
      <c r="S13" s="10" t="s">
        <v>178</v>
      </c>
    </row>
    <row r="14" spans="1:19" x14ac:dyDescent="0.2">
      <c r="A14" s="12" t="s">
        <v>180</v>
      </c>
      <c r="B14" s="18">
        <v>178.864329599987</v>
      </c>
      <c r="C14" s="10" t="s">
        <v>159</v>
      </c>
      <c r="D14" s="18">
        <v>235.13085001505999</v>
      </c>
      <c r="E14" s="10" t="s">
        <v>159</v>
      </c>
      <c r="F14" s="18">
        <v>236.923611111111</v>
      </c>
      <c r="G14" s="10" t="s">
        <v>178</v>
      </c>
      <c r="H14" s="18">
        <v>279.12074107456402</v>
      </c>
      <c r="I14" s="10" t="s">
        <v>159</v>
      </c>
      <c r="J14" s="18">
        <v>231.639267554405</v>
      </c>
      <c r="K14" s="10" t="s">
        <v>159</v>
      </c>
      <c r="L14" s="18">
        <v>189.970647657531</v>
      </c>
      <c r="M14" s="10" t="s">
        <v>159</v>
      </c>
      <c r="N14" s="18">
        <v>247.90838849483401</v>
      </c>
      <c r="O14" s="10" t="s">
        <v>159</v>
      </c>
      <c r="P14" s="18">
        <v>345.06702351503799</v>
      </c>
      <c r="Q14" s="10" t="s">
        <v>159</v>
      </c>
      <c r="R14" s="18">
        <v>255.27535944351101</v>
      </c>
      <c r="S14" s="10" t="s">
        <v>178</v>
      </c>
    </row>
    <row r="15" spans="1:19" x14ac:dyDescent="0.2">
      <c r="A15" s="12" t="s">
        <v>181</v>
      </c>
      <c r="B15" s="18">
        <v>179.970593167787</v>
      </c>
      <c r="C15" s="10" t="s">
        <v>159</v>
      </c>
      <c r="D15" s="18">
        <v>237.504877917024</v>
      </c>
      <c r="E15" s="10" t="s">
        <v>159</v>
      </c>
      <c r="F15" s="18">
        <v>272.55828358666099</v>
      </c>
      <c r="G15" s="10" t="s">
        <v>178</v>
      </c>
      <c r="H15" s="18">
        <v>280.82734662920598</v>
      </c>
      <c r="I15" s="10" t="s">
        <v>159</v>
      </c>
      <c r="J15" s="18">
        <v>226.33193744729999</v>
      </c>
      <c r="K15" s="10" t="s">
        <v>159</v>
      </c>
      <c r="L15" s="18">
        <v>196.59374224256101</v>
      </c>
      <c r="M15" s="10" t="s">
        <v>159</v>
      </c>
      <c r="N15" s="18">
        <v>251.907521424745</v>
      </c>
      <c r="O15" s="10" t="s">
        <v>159</v>
      </c>
      <c r="P15" s="18">
        <v>355.14668100168802</v>
      </c>
      <c r="Q15" s="10" t="s">
        <v>159</v>
      </c>
      <c r="R15" s="18">
        <v>258.640896811365</v>
      </c>
      <c r="S15" s="10" t="s">
        <v>178</v>
      </c>
    </row>
    <row r="16" spans="1:19" x14ac:dyDescent="0.2">
      <c r="A16" s="12" t="s">
        <v>182</v>
      </c>
      <c r="B16" s="18">
        <v>180.68246347633101</v>
      </c>
      <c r="C16" s="10" t="s">
        <v>159</v>
      </c>
      <c r="D16" s="18">
        <v>233.17353325438799</v>
      </c>
      <c r="E16" s="10" t="s">
        <v>159</v>
      </c>
      <c r="F16" s="18">
        <v>264.98647112399402</v>
      </c>
      <c r="G16" s="10" t="s">
        <v>178</v>
      </c>
      <c r="H16" s="18">
        <v>293.85732907021099</v>
      </c>
      <c r="I16" s="10" t="s">
        <v>159</v>
      </c>
      <c r="J16" s="18">
        <v>222.94839228500999</v>
      </c>
      <c r="K16" s="10" t="s">
        <v>159</v>
      </c>
      <c r="L16" s="18">
        <v>203.53265662834099</v>
      </c>
      <c r="M16" s="10" t="s">
        <v>159</v>
      </c>
      <c r="N16" s="18">
        <v>257.385442035182</v>
      </c>
      <c r="O16" s="10" t="s">
        <v>159</v>
      </c>
      <c r="P16" s="18">
        <v>379.60523960126602</v>
      </c>
      <c r="Q16" s="10" t="s">
        <v>159</v>
      </c>
      <c r="R16" s="18">
        <v>263.56897905595702</v>
      </c>
      <c r="S16" s="10" t="s">
        <v>178</v>
      </c>
    </row>
    <row r="17" spans="1:19" x14ac:dyDescent="0.2">
      <c r="A17" s="12" t="s">
        <v>183</v>
      </c>
      <c r="B17" s="18">
        <v>187.87296989294401</v>
      </c>
      <c r="C17" s="10" t="s">
        <v>159</v>
      </c>
      <c r="D17" s="18">
        <v>246.59229986246501</v>
      </c>
      <c r="E17" s="10" t="s">
        <v>159</v>
      </c>
      <c r="F17" s="18">
        <v>262.86174410177898</v>
      </c>
      <c r="G17" s="10" t="s">
        <v>178</v>
      </c>
      <c r="H17" s="18">
        <v>298.14099985824703</v>
      </c>
      <c r="I17" s="10" t="s">
        <v>159</v>
      </c>
      <c r="J17" s="18">
        <v>233.29161756938001</v>
      </c>
      <c r="K17" s="10" t="s">
        <v>159</v>
      </c>
      <c r="L17" s="18">
        <v>210.50782957292901</v>
      </c>
      <c r="M17" s="10" t="s">
        <v>159</v>
      </c>
      <c r="N17" s="18">
        <v>264.67130560300899</v>
      </c>
      <c r="O17" s="10" t="s">
        <v>159</v>
      </c>
      <c r="P17" s="18">
        <v>401.70969301982802</v>
      </c>
      <c r="Q17" s="10" t="s">
        <v>159</v>
      </c>
      <c r="R17" s="18">
        <v>274.13882716198998</v>
      </c>
      <c r="S17" s="10" t="s">
        <v>178</v>
      </c>
    </row>
    <row r="18" spans="1:19" x14ac:dyDescent="0.2">
      <c r="A18" s="12" t="s">
        <v>185</v>
      </c>
      <c r="B18" s="18">
        <v>191.96482594489899</v>
      </c>
      <c r="C18" s="10" t="s">
        <v>159</v>
      </c>
      <c r="D18" s="18">
        <v>265.02856694708601</v>
      </c>
      <c r="E18" s="10" t="s">
        <v>159</v>
      </c>
      <c r="F18" s="18">
        <v>273.37167419998599</v>
      </c>
      <c r="G18" s="10" t="s">
        <v>178</v>
      </c>
      <c r="H18" s="18">
        <v>313.96983383189701</v>
      </c>
      <c r="I18" s="10" t="s">
        <v>159</v>
      </c>
      <c r="J18" s="18">
        <v>242.727827746504</v>
      </c>
      <c r="K18" s="10" t="s">
        <v>159</v>
      </c>
      <c r="L18" s="18">
        <v>201.43448333337699</v>
      </c>
      <c r="M18" s="10" t="s">
        <v>159</v>
      </c>
      <c r="N18" s="18">
        <v>266.74858454884702</v>
      </c>
      <c r="O18" s="10" t="s">
        <v>159</v>
      </c>
      <c r="P18" s="18">
        <v>430.32626447443801</v>
      </c>
      <c r="Q18" s="10" t="s">
        <v>177</v>
      </c>
      <c r="R18" s="18">
        <v>287.61845507209699</v>
      </c>
      <c r="S18" s="10" t="s">
        <v>178</v>
      </c>
    </row>
    <row r="19" spans="1:19" x14ac:dyDescent="0.2">
      <c r="A19" s="12" t="s">
        <v>186</v>
      </c>
      <c r="B19" s="18">
        <v>196.437701027359</v>
      </c>
      <c r="C19" s="10" t="s">
        <v>159</v>
      </c>
      <c r="D19" s="18">
        <v>57.950337005810297</v>
      </c>
      <c r="E19" s="10" t="s">
        <v>178</v>
      </c>
      <c r="F19" s="18">
        <v>277.527879636151</v>
      </c>
      <c r="G19" s="10" t="s">
        <v>178</v>
      </c>
      <c r="H19" s="18">
        <v>304.16796430039699</v>
      </c>
      <c r="I19" s="10" t="s">
        <v>159</v>
      </c>
      <c r="J19" s="18">
        <v>235.50525869692399</v>
      </c>
      <c r="K19" s="10" t="s">
        <v>159</v>
      </c>
      <c r="L19" s="18">
        <v>229.97426313280499</v>
      </c>
      <c r="M19" s="10" t="s">
        <v>159</v>
      </c>
      <c r="N19" s="18">
        <v>259.31726191809901</v>
      </c>
      <c r="O19" s="10" t="s">
        <v>159</v>
      </c>
      <c r="P19" s="18">
        <v>404.44957201683098</v>
      </c>
      <c r="Q19" s="10" t="s">
        <v>159</v>
      </c>
      <c r="R19" s="18">
        <v>214.27000101279</v>
      </c>
      <c r="S19" s="10" t="s">
        <v>178</v>
      </c>
    </row>
    <row r="20" spans="1:19" x14ac:dyDescent="0.2">
      <c r="A20" s="12" t="s">
        <v>187</v>
      </c>
      <c r="B20" s="18">
        <v>172.69350660754299</v>
      </c>
      <c r="C20" s="10" t="s">
        <v>159</v>
      </c>
      <c r="D20" s="18">
        <v>209.85037439100699</v>
      </c>
      <c r="E20" s="10" t="s">
        <v>159</v>
      </c>
      <c r="F20" s="18">
        <v>260.86978332926702</v>
      </c>
      <c r="G20" s="10" t="s">
        <v>178</v>
      </c>
      <c r="H20" s="18">
        <v>285.75934376506302</v>
      </c>
      <c r="I20" s="10" t="s">
        <v>159</v>
      </c>
      <c r="J20" s="18">
        <v>228.86688347564899</v>
      </c>
      <c r="K20" s="10" t="s">
        <v>184</v>
      </c>
      <c r="L20" s="18">
        <v>212.06907732861299</v>
      </c>
      <c r="M20" s="10" t="s">
        <v>159</v>
      </c>
      <c r="N20" s="18">
        <v>248.259917692513</v>
      </c>
      <c r="O20" s="10" t="s">
        <v>159</v>
      </c>
      <c r="P20" s="18">
        <v>383.42797777910602</v>
      </c>
      <c r="Q20" s="10" t="s">
        <v>159</v>
      </c>
      <c r="R20" s="18">
        <v>253.83718476460299</v>
      </c>
      <c r="S20" s="10" t="s">
        <v>178</v>
      </c>
    </row>
    <row r="21" spans="1:19" x14ac:dyDescent="0.2">
      <c r="A21" s="12" t="s">
        <v>188</v>
      </c>
      <c r="B21" s="18">
        <v>185.81616141119599</v>
      </c>
      <c r="C21" s="10" t="s">
        <v>159</v>
      </c>
      <c r="D21" s="18">
        <v>228.31861150460199</v>
      </c>
      <c r="E21" s="10" t="s">
        <v>159</v>
      </c>
      <c r="F21" s="18">
        <v>292.72680541844602</v>
      </c>
      <c r="G21" s="10" t="s">
        <v>178</v>
      </c>
      <c r="H21" s="18">
        <v>306.88576900386801</v>
      </c>
      <c r="I21" s="10" t="s">
        <v>159</v>
      </c>
      <c r="J21" s="18">
        <v>250.63920825143899</v>
      </c>
      <c r="K21" s="10" t="s">
        <v>159</v>
      </c>
      <c r="L21" s="18">
        <v>229.07778474230099</v>
      </c>
      <c r="M21" s="10" t="s">
        <v>159</v>
      </c>
      <c r="N21" s="18">
        <v>274.77814403875999</v>
      </c>
      <c r="O21" s="10" t="s">
        <v>159</v>
      </c>
      <c r="P21" s="18">
        <v>414.98668684973097</v>
      </c>
      <c r="Q21" s="10" t="s">
        <v>159</v>
      </c>
      <c r="R21" s="18">
        <v>276.766678100577</v>
      </c>
      <c r="S21" s="10" t="s">
        <v>178</v>
      </c>
    </row>
    <row r="22" spans="1:19" x14ac:dyDescent="0.2">
      <c r="A22" s="12" t="s">
        <v>189</v>
      </c>
      <c r="B22" s="18">
        <v>205.543582012028</v>
      </c>
      <c r="C22" s="10" t="s">
        <v>159</v>
      </c>
      <c r="D22" s="18">
        <v>239.12178850835801</v>
      </c>
      <c r="E22" s="10" t="s">
        <v>159</v>
      </c>
      <c r="F22" s="18">
        <v>435.513350757853</v>
      </c>
      <c r="G22" s="10" t="s">
        <v>178</v>
      </c>
      <c r="H22" s="18">
        <v>324.780166039356</v>
      </c>
      <c r="I22" s="10" t="s">
        <v>159</v>
      </c>
      <c r="J22" s="18">
        <v>273.32045371946703</v>
      </c>
      <c r="K22" s="10" t="s">
        <v>159</v>
      </c>
      <c r="L22" s="18">
        <v>277.45599248696698</v>
      </c>
      <c r="M22" s="10" t="s">
        <v>159</v>
      </c>
      <c r="N22" s="18">
        <v>295.76618700917697</v>
      </c>
      <c r="O22" s="10" t="s">
        <v>159</v>
      </c>
      <c r="P22" s="18">
        <v>433.96457831210603</v>
      </c>
      <c r="Q22" s="10" t="s">
        <v>159</v>
      </c>
      <c r="R22" s="18">
        <v>295.85115117391899</v>
      </c>
      <c r="S22" s="10" t="s">
        <v>178</v>
      </c>
    </row>
    <row r="23" spans="1:19" x14ac:dyDescent="0.2">
      <c r="A23" s="12" t="s">
        <v>190</v>
      </c>
      <c r="B23" s="18">
        <v>189.594215611999</v>
      </c>
      <c r="C23" s="10" t="s">
        <v>159</v>
      </c>
      <c r="D23" s="18">
        <v>215.97692232494299</v>
      </c>
      <c r="E23" s="10" t="s">
        <v>159</v>
      </c>
      <c r="F23" s="18">
        <v>515.38028184689006</v>
      </c>
      <c r="G23" s="10" t="s">
        <v>178</v>
      </c>
      <c r="H23" s="18">
        <v>279.58950490812401</v>
      </c>
      <c r="I23" s="10" t="s">
        <v>159</v>
      </c>
      <c r="J23" s="18">
        <v>246.645423573166</v>
      </c>
      <c r="K23" s="10" t="s">
        <v>159</v>
      </c>
      <c r="L23" s="18">
        <v>234.674007287161</v>
      </c>
      <c r="M23" s="10" t="s">
        <v>159</v>
      </c>
      <c r="N23" s="18">
        <v>268.97019490486099</v>
      </c>
      <c r="O23" s="10" t="s">
        <v>159</v>
      </c>
      <c r="P23" s="18">
        <v>413.44522819725699</v>
      </c>
      <c r="Q23" s="10" t="s">
        <v>159</v>
      </c>
      <c r="R23" s="18">
        <v>268.24500208016798</v>
      </c>
      <c r="S23" s="10" t="s">
        <v>178</v>
      </c>
    </row>
    <row r="24" spans="1:19" x14ac:dyDescent="0.2">
      <c r="A24" s="12" t="s">
        <v>191</v>
      </c>
      <c r="B24" s="18">
        <v>184.77641837355901</v>
      </c>
      <c r="C24" s="10" t="s">
        <v>159</v>
      </c>
      <c r="D24" s="18">
        <v>215.975136820194</v>
      </c>
      <c r="E24" s="10" t="s">
        <v>159</v>
      </c>
      <c r="F24" s="18">
        <v>573.17678773729199</v>
      </c>
      <c r="G24" s="10" t="s">
        <v>178</v>
      </c>
      <c r="H24" s="18">
        <v>281.16773025398601</v>
      </c>
      <c r="I24" s="10" t="s">
        <v>159</v>
      </c>
      <c r="J24" s="18">
        <v>249.615132093873</v>
      </c>
      <c r="K24" s="10" t="s">
        <v>159</v>
      </c>
      <c r="L24" s="18">
        <v>233.664330994339</v>
      </c>
      <c r="M24" s="10" t="s">
        <v>159</v>
      </c>
      <c r="N24" s="18">
        <v>268.17452506621498</v>
      </c>
      <c r="O24" s="10" t="s">
        <v>215</v>
      </c>
      <c r="P24" s="18">
        <v>424.19869783505499</v>
      </c>
      <c r="Q24" s="10" t="s">
        <v>159</v>
      </c>
      <c r="R24" s="18">
        <v>270.11456281314298</v>
      </c>
      <c r="S24" s="10" t="s">
        <v>178</v>
      </c>
    </row>
    <row r="25" spans="1:19" x14ac:dyDescent="0.2">
      <c r="A25" s="12" t="s">
        <v>193</v>
      </c>
      <c r="B25" s="18">
        <v>173.56165286704601</v>
      </c>
      <c r="C25" s="10" t="s">
        <v>159</v>
      </c>
      <c r="D25" s="18">
        <v>232.10805490826399</v>
      </c>
      <c r="E25" s="10" t="s">
        <v>195</v>
      </c>
      <c r="F25" s="18">
        <v>636.96275432416098</v>
      </c>
      <c r="G25" s="10" t="s">
        <v>178</v>
      </c>
      <c r="H25" s="18">
        <v>298.127490646149</v>
      </c>
      <c r="I25" s="10" t="s">
        <v>159</v>
      </c>
      <c r="J25" s="18">
        <v>261.46999307608502</v>
      </c>
      <c r="K25" s="10" t="s">
        <v>159</v>
      </c>
      <c r="L25" s="18">
        <v>249.64735051563</v>
      </c>
      <c r="M25" s="10" t="s">
        <v>159</v>
      </c>
      <c r="N25" s="18">
        <v>280.97924600032297</v>
      </c>
      <c r="O25" s="10" t="s">
        <v>228</v>
      </c>
      <c r="P25" s="18">
        <v>453.41984212604098</v>
      </c>
      <c r="Q25" s="10" t="s">
        <v>159</v>
      </c>
      <c r="R25" s="18">
        <v>286.47194325814201</v>
      </c>
      <c r="S25" s="10" t="s">
        <v>178</v>
      </c>
    </row>
    <row r="26" spans="1:19" x14ac:dyDescent="0.2">
      <c r="A26" s="12" t="s">
        <v>194</v>
      </c>
      <c r="B26" s="18">
        <v>145.998083478643</v>
      </c>
      <c r="C26" s="10" t="s">
        <v>159</v>
      </c>
      <c r="D26" s="18">
        <v>214.605743567633</v>
      </c>
      <c r="E26" s="10" t="s">
        <v>159</v>
      </c>
      <c r="F26" s="18">
        <v>579.14536233738295</v>
      </c>
      <c r="G26" s="10" t="s">
        <v>178</v>
      </c>
      <c r="H26" s="18">
        <v>275.20165919263297</v>
      </c>
      <c r="I26" s="10" t="s">
        <v>159</v>
      </c>
      <c r="J26" s="18">
        <v>241.641367116922</v>
      </c>
      <c r="K26" s="10" t="s">
        <v>159</v>
      </c>
      <c r="L26" s="18">
        <v>234.75072884161801</v>
      </c>
      <c r="M26" s="10" t="s">
        <v>229</v>
      </c>
      <c r="N26" s="18">
        <v>258.83920055030302</v>
      </c>
      <c r="O26" s="10" t="s">
        <v>230</v>
      </c>
      <c r="P26" s="18">
        <v>418.28439380216099</v>
      </c>
      <c r="Q26" s="10" t="s">
        <v>159</v>
      </c>
      <c r="R26" s="18">
        <v>263.99262522373198</v>
      </c>
      <c r="S26" s="10" t="s">
        <v>178</v>
      </c>
    </row>
    <row r="27" spans="1:19" x14ac:dyDescent="0.2">
      <c r="A27" s="12" t="s">
        <v>196</v>
      </c>
      <c r="B27" s="18">
        <v>158.075475387398</v>
      </c>
      <c r="C27" s="10" t="s">
        <v>159</v>
      </c>
      <c r="D27" s="18">
        <v>223.667706837266</v>
      </c>
      <c r="E27" s="10" t="s">
        <v>159</v>
      </c>
      <c r="F27" s="18">
        <v>653.00453053362605</v>
      </c>
      <c r="G27" s="10" t="s">
        <v>178</v>
      </c>
      <c r="H27" s="18">
        <v>285.06499734973897</v>
      </c>
      <c r="I27" s="10" t="s">
        <v>159</v>
      </c>
      <c r="J27" s="18">
        <v>247.97059871944001</v>
      </c>
      <c r="K27" s="10" t="s">
        <v>159</v>
      </c>
      <c r="L27" s="18">
        <v>237.27463166846201</v>
      </c>
      <c r="M27" s="10" t="s">
        <v>159</v>
      </c>
      <c r="N27" s="18">
        <v>261.48596971652898</v>
      </c>
      <c r="O27" s="10" t="s">
        <v>159</v>
      </c>
      <c r="P27" s="18">
        <v>426.741425299502</v>
      </c>
      <c r="Q27" s="10" t="s">
        <v>159</v>
      </c>
      <c r="R27" s="18">
        <v>271.69957611105298</v>
      </c>
      <c r="S27" s="10" t="s">
        <v>178</v>
      </c>
    </row>
    <row r="28" spans="1:19" x14ac:dyDescent="0.2">
      <c r="A28" s="12" t="s">
        <v>197</v>
      </c>
      <c r="B28" s="18">
        <v>185.445862622329</v>
      </c>
      <c r="C28" s="10" t="s">
        <v>258</v>
      </c>
      <c r="D28" s="18">
        <v>291.50294555806403</v>
      </c>
      <c r="E28" s="10" t="s">
        <v>258</v>
      </c>
      <c r="F28" s="18">
        <v>672.93853317558705</v>
      </c>
      <c r="G28" s="10" t="s">
        <v>335</v>
      </c>
      <c r="H28" s="18">
        <v>338.24497933628498</v>
      </c>
      <c r="I28" s="10" t="s">
        <v>258</v>
      </c>
      <c r="J28" s="18">
        <v>301.03732213450797</v>
      </c>
      <c r="K28" s="10" t="s">
        <v>258</v>
      </c>
      <c r="L28" s="18">
        <v>280.18652642123698</v>
      </c>
      <c r="M28" s="10" t="s">
        <v>258</v>
      </c>
      <c r="N28" s="18">
        <v>318.01283825297702</v>
      </c>
      <c r="O28" s="10" t="s">
        <v>258</v>
      </c>
      <c r="P28" s="18">
        <v>484.79711734833802</v>
      </c>
      <c r="Q28" s="10" t="s">
        <v>258</v>
      </c>
      <c r="R28" s="18">
        <v>329.85777011613902</v>
      </c>
      <c r="S28" s="10" t="s">
        <v>178</v>
      </c>
    </row>
    <row r="29" spans="1:19" x14ac:dyDescent="0.2">
      <c r="A29" s="12" t="s">
        <v>198</v>
      </c>
      <c r="B29" s="18">
        <v>166.99794255138201</v>
      </c>
      <c r="C29" s="10" t="s">
        <v>159</v>
      </c>
      <c r="D29" s="18">
        <v>289.04889586681202</v>
      </c>
      <c r="E29" s="10" t="s">
        <v>159</v>
      </c>
      <c r="F29" s="18">
        <v>658.57005589313997</v>
      </c>
      <c r="G29" s="10" t="s">
        <v>259</v>
      </c>
      <c r="H29" s="18">
        <v>350.903424097227</v>
      </c>
      <c r="I29" s="10" t="s">
        <v>159</v>
      </c>
      <c r="J29" s="18">
        <v>309.82560799727702</v>
      </c>
      <c r="K29" s="10" t="s">
        <v>159</v>
      </c>
      <c r="L29" s="18">
        <v>303.130550329176</v>
      </c>
      <c r="M29" s="10" t="s">
        <v>159</v>
      </c>
      <c r="N29" s="18">
        <v>317.75906606733503</v>
      </c>
      <c r="O29" s="10" t="s">
        <v>159</v>
      </c>
      <c r="P29" s="18">
        <v>463.113930081793</v>
      </c>
      <c r="Q29" s="10" t="s">
        <v>159</v>
      </c>
      <c r="R29" s="18">
        <v>329.995085342685</v>
      </c>
      <c r="S29" s="10" t="s">
        <v>159</v>
      </c>
    </row>
    <row r="30" spans="1:19" x14ac:dyDescent="0.2">
      <c r="A30" s="12" t="s">
        <v>199</v>
      </c>
      <c r="B30" s="18">
        <v>159.146524335278</v>
      </c>
      <c r="C30" s="10" t="s">
        <v>159</v>
      </c>
      <c r="D30" s="18">
        <v>307.86160015189103</v>
      </c>
      <c r="E30" s="10" t="s">
        <v>159</v>
      </c>
      <c r="F30" s="18">
        <v>584.67561701967202</v>
      </c>
      <c r="G30" s="10" t="s">
        <v>159</v>
      </c>
      <c r="H30" s="18">
        <v>373.07054562652303</v>
      </c>
      <c r="I30" s="10" t="s">
        <v>159</v>
      </c>
      <c r="J30" s="18">
        <v>323.981963334993</v>
      </c>
      <c r="K30" s="10" t="s">
        <v>159</v>
      </c>
      <c r="L30" s="18">
        <v>321.26167159167198</v>
      </c>
      <c r="M30" s="10" t="s">
        <v>159</v>
      </c>
      <c r="N30" s="18">
        <v>352.40591582589002</v>
      </c>
      <c r="O30" s="10" t="s">
        <v>159</v>
      </c>
      <c r="P30" s="18">
        <v>501.40667327700299</v>
      </c>
      <c r="Q30" s="10" t="s">
        <v>159</v>
      </c>
      <c r="R30" s="18">
        <v>354.12221947833598</v>
      </c>
      <c r="S30" s="10" t="s">
        <v>159</v>
      </c>
    </row>
    <row r="31" spans="1:19" x14ac:dyDescent="0.2">
      <c r="A31" s="12" t="s">
        <v>200</v>
      </c>
      <c r="B31" s="18">
        <v>186.739362701522</v>
      </c>
      <c r="C31" s="10" t="s">
        <v>159</v>
      </c>
      <c r="D31" s="18">
        <v>351.67513358429102</v>
      </c>
      <c r="E31" s="10" t="s">
        <v>159</v>
      </c>
      <c r="F31" s="18">
        <v>466.99859841153301</v>
      </c>
      <c r="G31" s="10" t="s">
        <v>159</v>
      </c>
      <c r="H31" s="18">
        <v>396.64494628373399</v>
      </c>
      <c r="I31" s="10" t="s">
        <v>159</v>
      </c>
      <c r="J31" s="18">
        <v>351.5739552348</v>
      </c>
      <c r="K31" s="10" t="s">
        <v>159</v>
      </c>
      <c r="L31" s="18">
        <v>333.731009059999</v>
      </c>
      <c r="M31" s="10" t="s">
        <v>159</v>
      </c>
      <c r="N31" s="18">
        <v>383.32604988496598</v>
      </c>
      <c r="O31" s="10" t="s">
        <v>159</v>
      </c>
      <c r="P31" s="18">
        <v>561.15872531802199</v>
      </c>
      <c r="Q31" s="10" t="s">
        <v>159</v>
      </c>
      <c r="R31" s="18">
        <v>388.75660801539601</v>
      </c>
      <c r="S31" s="10" t="s">
        <v>159</v>
      </c>
    </row>
    <row r="32" spans="1:19" x14ac:dyDescent="0.2">
      <c r="A32" s="15" t="s">
        <v>201</v>
      </c>
      <c r="B32" s="19">
        <v>183.92683722203799</v>
      </c>
      <c r="C32" s="14" t="s">
        <v>159</v>
      </c>
      <c r="D32" s="19">
        <v>335.31426001831102</v>
      </c>
      <c r="E32" s="14" t="s">
        <v>159</v>
      </c>
      <c r="F32" s="19">
        <v>432.86944926833502</v>
      </c>
      <c r="G32" s="14" t="s">
        <v>159</v>
      </c>
      <c r="H32" s="19">
        <v>385.82114313520202</v>
      </c>
      <c r="I32" s="14" t="s">
        <v>159</v>
      </c>
      <c r="J32" s="19">
        <v>361.14803153515101</v>
      </c>
      <c r="K32" s="14" t="s">
        <v>159</v>
      </c>
      <c r="L32" s="19">
        <v>333.37593554115898</v>
      </c>
      <c r="M32" s="14" t="s">
        <v>159</v>
      </c>
      <c r="N32" s="19">
        <v>364.40679972697899</v>
      </c>
      <c r="O32" s="14" t="s">
        <v>159</v>
      </c>
      <c r="P32" s="19">
        <v>556.99742331134701</v>
      </c>
      <c r="Q32" s="14" t="s">
        <v>159</v>
      </c>
      <c r="R32" s="19">
        <v>376.61019252562397</v>
      </c>
      <c r="S32" s="14" t="s">
        <v>159</v>
      </c>
    </row>
    <row r="34" spans="1:2" x14ac:dyDescent="0.2">
      <c r="A34" s="16" t="s">
        <v>202</v>
      </c>
      <c r="B34" s="16" t="s">
        <v>203</v>
      </c>
    </row>
    <row r="36" spans="1:2" x14ac:dyDescent="0.2">
      <c r="B36" s="16" t="s">
        <v>336</v>
      </c>
    </row>
    <row r="37" spans="1:2" x14ac:dyDescent="0.2">
      <c r="B37" s="16" t="s">
        <v>337</v>
      </c>
    </row>
    <row r="38" spans="1:2" x14ac:dyDescent="0.2">
      <c r="B38" s="16" t="s">
        <v>338</v>
      </c>
    </row>
    <row r="39" spans="1:2" x14ac:dyDescent="0.2">
      <c r="B39" s="16" t="s">
        <v>339</v>
      </c>
    </row>
    <row r="40" spans="1:2" x14ac:dyDescent="0.2">
      <c r="B40" s="16" t="s">
        <v>340</v>
      </c>
    </row>
    <row r="41" spans="1:2" x14ac:dyDescent="0.2">
      <c r="B41" s="16" t="s">
        <v>341</v>
      </c>
    </row>
    <row r="42" spans="1:2" x14ac:dyDescent="0.2">
      <c r="B42" s="16" t="s">
        <v>342</v>
      </c>
    </row>
    <row r="43" spans="1:2" x14ac:dyDescent="0.2">
      <c r="B43" s="16" t="s">
        <v>343</v>
      </c>
    </row>
    <row r="44" spans="1:2" x14ac:dyDescent="0.2">
      <c r="B44" s="16" t="s">
        <v>344</v>
      </c>
    </row>
    <row r="46" spans="1:2" x14ac:dyDescent="0.2">
      <c r="B46" s="16" t="s">
        <v>208</v>
      </c>
    </row>
    <row r="49" spans="1:1" x14ac:dyDescent="0.2">
      <c r="A49" s="17" t="str">
        <f>HYPERLINK("#'LOTTERIES 2'!A2", "&lt;&lt;&lt; Previous table")</f>
        <v>&lt;&lt;&lt; Previous table</v>
      </c>
    </row>
    <row r="50" spans="1:1" x14ac:dyDescent="0.2">
      <c r="A50" s="17" t="str">
        <f>HYPERLINK("#'LOTTERIES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S50"/>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HYPERLINK("#'INDEX'!B69", "Link to index")</f>
        <v>Link to index</v>
      </c>
    </row>
    <row r="2" spans="1:19" ht="15.75" customHeight="1" x14ac:dyDescent="0.2">
      <c r="A2" s="25" t="s">
        <v>347</v>
      </c>
      <c r="B2" s="24"/>
      <c r="C2" s="24"/>
      <c r="D2" s="24"/>
      <c r="E2" s="24"/>
      <c r="F2" s="24"/>
      <c r="G2" s="24"/>
      <c r="H2" s="24"/>
      <c r="I2" s="24"/>
      <c r="J2" s="24"/>
      <c r="K2" s="24"/>
      <c r="L2" s="24"/>
      <c r="M2" s="24"/>
      <c r="N2" s="24"/>
      <c r="O2" s="24"/>
      <c r="P2" s="24"/>
      <c r="Q2" s="24"/>
      <c r="R2" s="24"/>
      <c r="S2" s="24"/>
    </row>
    <row r="3" spans="1:19" ht="15.75" customHeight="1" x14ac:dyDescent="0.2">
      <c r="A3" s="25" t="s">
        <v>87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329.89466675952298</v>
      </c>
      <c r="C7" s="10" t="s">
        <v>159</v>
      </c>
      <c r="D7" s="18">
        <v>391.63520623197599</v>
      </c>
      <c r="E7" s="10" t="s">
        <v>159</v>
      </c>
      <c r="F7" s="18">
        <v>563.53564588712095</v>
      </c>
      <c r="G7" s="10" t="s">
        <v>159</v>
      </c>
      <c r="H7" s="18">
        <v>509.17656715601697</v>
      </c>
      <c r="I7" s="10" t="s">
        <v>159</v>
      </c>
      <c r="J7" s="18">
        <v>360.996736626006</v>
      </c>
      <c r="K7" s="10" t="s">
        <v>159</v>
      </c>
      <c r="L7" s="18">
        <v>323.62335929766402</v>
      </c>
      <c r="M7" s="10" t="s">
        <v>159</v>
      </c>
      <c r="N7" s="18">
        <v>423.37077601011401</v>
      </c>
      <c r="O7" s="10" t="s">
        <v>159</v>
      </c>
      <c r="P7" s="18">
        <v>592.27092730346999</v>
      </c>
      <c r="Q7" s="10" t="s">
        <v>159</v>
      </c>
      <c r="R7" s="18">
        <v>436.51707465114401</v>
      </c>
      <c r="S7" s="10" t="s">
        <v>159</v>
      </c>
    </row>
    <row r="8" spans="1:19" x14ac:dyDescent="0.2">
      <c r="A8" s="12" t="s">
        <v>171</v>
      </c>
      <c r="B8" s="18">
        <v>328.59073005836098</v>
      </c>
      <c r="C8" s="10" t="s">
        <v>159</v>
      </c>
      <c r="D8" s="18">
        <v>392.07849217350503</v>
      </c>
      <c r="E8" s="10" t="s">
        <v>159</v>
      </c>
      <c r="F8" s="18">
        <v>528.37957176708096</v>
      </c>
      <c r="G8" s="10" t="s">
        <v>159</v>
      </c>
      <c r="H8" s="18">
        <v>543.42573450195198</v>
      </c>
      <c r="I8" s="10" t="s">
        <v>159</v>
      </c>
      <c r="J8" s="18">
        <v>373.641930111509</v>
      </c>
      <c r="K8" s="10" t="s">
        <v>159</v>
      </c>
      <c r="L8" s="18">
        <v>320.58433194735301</v>
      </c>
      <c r="M8" s="10" t="s">
        <v>159</v>
      </c>
      <c r="N8" s="18">
        <v>432.60900624040198</v>
      </c>
      <c r="O8" s="10" t="s">
        <v>159</v>
      </c>
      <c r="P8" s="18">
        <v>613.95050290183804</v>
      </c>
      <c r="Q8" s="10" t="s">
        <v>159</v>
      </c>
      <c r="R8" s="18">
        <v>448.08815744774301</v>
      </c>
      <c r="S8" s="10" t="s">
        <v>159</v>
      </c>
    </row>
    <row r="9" spans="1:19" x14ac:dyDescent="0.2">
      <c r="A9" s="12" t="s">
        <v>172</v>
      </c>
      <c r="B9" s="18">
        <v>326.20731194464798</v>
      </c>
      <c r="C9" s="10" t="s">
        <v>159</v>
      </c>
      <c r="D9" s="18">
        <v>371.31613917272102</v>
      </c>
      <c r="E9" s="10" t="s">
        <v>159</v>
      </c>
      <c r="F9" s="18">
        <v>494.27799673598997</v>
      </c>
      <c r="G9" s="10" t="s">
        <v>159</v>
      </c>
      <c r="H9" s="18">
        <v>530.00671659534203</v>
      </c>
      <c r="I9" s="10" t="s">
        <v>159</v>
      </c>
      <c r="J9" s="18">
        <v>376.16512196640599</v>
      </c>
      <c r="K9" s="10" t="s">
        <v>159</v>
      </c>
      <c r="L9" s="18">
        <v>315.56339941707398</v>
      </c>
      <c r="M9" s="10" t="s">
        <v>159</v>
      </c>
      <c r="N9" s="18">
        <v>421.02287123457597</v>
      </c>
      <c r="O9" s="10" t="s">
        <v>159</v>
      </c>
      <c r="P9" s="18">
        <v>608.69236390675997</v>
      </c>
      <c r="Q9" s="10" t="s">
        <v>159</v>
      </c>
      <c r="R9" s="18">
        <v>435.10669173370798</v>
      </c>
      <c r="S9" s="10" t="s">
        <v>159</v>
      </c>
    </row>
    <row r="10" spans="1:19" x14ac:dyDescent="0.2">
      <c r="A10" s="12" t="s">
        <v>173</v>
      </c>
      <c r="B10" s="18">
        <v>330.64784616595898</v>
      </c>
      <c r="C10" s="10" t="s">
        <v>159</v>
      </c>
      <c r="D10" s="18">
        <v>390.70657870555101</v>
      </c>
      <c r="E10" s="10" t="s">
        <v>159</v>
      </c>
      <c r="F10" s="18">
        <v>453.84047681851598</v>
      </c>
      <c r="G10" s="10" t="s">
        <v>159</v>
      </c>
      <c r="H10" s="18">
        <v>489.21287747892302</v>
      </c>
      <c r="I10" s="10" t="s">
        <v>159</v>
      </c>
      <c r="J10" s="18">
        <v>385.708135280688</v>
      </c>
      <c r="K10" s="10" t="s">
        <v>159</v>
      </c>
      <c r="L10" s="18">
        <v>316.68828386421001</v>
      </c>
      <c r="M10" s="10" t="s">
        <v>159</v>
      </c>
      <c r="N10" s="18">
        <v>412.69288119762598</v>
      </c>
      <c r="O10" s="10" t="s">
        <v>159</v>
      </c>
      <c r="P10" s="18">
        <v>577.78843282410901</v>
      </c>
      <c r="Q10" s="10" t="s">
        <v>159</v>
      </c>
      <c r="R10" s="18">
        <v>429.81182225859601</v>
      </c>
      <c r="S10" s="10" t="s">
        <v>159</v>
      </c>
    </row>
    <row r="11" spans="1:19" x14ac:dyDescent="0.2">
      <c r="A11" s="12" t="s">
        <v>174</v>
      </c>
      <c r="B11" s="18">
        <v>306.28121903738003</v>
      </c>
      <c r="C11" s="10" t="s">
        <v>159</v>
      </c>
      <c r="D11" s="18">
        <v>379.52344061426902</v>
      </c>
      <c r="E11" s="10" t="s">
        <v>159</v>
      </c>
      <c r="F11" s="18">
        <v>411.68743551046401</v>
      </c>
      <c r="G11" s="10" t="s">
        <v>178</v>
      </c>
      <c r="H11" s="18">
        <v>469.65442216776302</v>
      </c>
      <c r="I11" s="10" t="s">
        <v>159</v>
      </c>
      <c r="J11" s="18">
        <v>373.840516911218</v>
      </c>
      <c r="K11" s="10" t="s">
        <v>159</v>
      </c>
      <c r="L11" s="18">
        <v>316.74892665142301</v>
      </c>
      <c r="M11" s="10" t="s">
        <v>159</v>
      </c>
      <c r="N11" s="18">
        <v>397.81728084488901</v>
      </c>
      <c r="O11" s="10" t="s">
        <v>159</v>
      </c>
      <c r="P11" s="18">
        <v>551.77564023782304</v>
      </c>
      <c r="Q11" s="10" t="s">
        <v>159</v>
      </c>
      <c r="R11" s="18">
        <v>414.612667984783</v>
      </c>
      <c r="S11" s="10" t="s">
        <v>178</v>
      </c>
    </row>
    <row r="12" spans="1:19" x14ac:dyDescent="0.2">
      <c r="A12" s="12" t="s">
        <v>175</v>
      </c>
      <c r="B12" s="18">
        <v>319.172403438684</v>
      </c>
      <c r="C12" s="10" t="s">
        <v>159</v>
      </c>
      <c r="D12" s="18">
        <v>391.91660117142499</v>
      </c>
      <c r="E12" s="10" t="s">
        <v>159</v>
      </c>
      <c r="F12" s="18">
        <v>393.51645321354499</v>
      </c>
      <c r="G12" s="10" t="s">
        <v>178</v>
      </c>
      <c r="H12" s="18">
        <v>470.55764256762802</v>
      </c>
      <c r="I12" s="10" t="s">
        <v>159</v>
      </c>
      <c r="J12" s="18">
        <v>388.18353649838002</v>
      </c>
      <c r="K12" s="10" t="s">
        <v>159</v>
      </c>
      <c r="L12" s="18">
        <v>325.58784519913399</v>
      </c>
      <c r="M12" s="10" t="s">
        <v>159</v>
      </c>
      <c r="N12" s="18">
        <v>417.42456128004602</v>
      </c>
      <c r="O12" s="10" t="s">
        <v>159</v>
      </c>
      <c r="P12" s="18">
        <v>568.719337324599</v>
      </c>
      <c r="Q12" s="10" t="s">
        <v>159</v>
      </c>
      <c r="R12" s="18">
        <v>427.13160283492698</v>
      </c>
      <c r="S12" s="10" t="s">
        <v>178</v>
      </c>
    </row>
    <row r="13" spans="1:19" x14ac:dyDescent="0.2">
      <c r="A13" s="12" t="s">
        <v>179</v>
      </c>
      <c r="B13" s="18">
        <v>301.88058235487898</v>
      </c>
      <c r="C13" s="10" t="s">
        <v>159</v>
      </c>
      <c r="D13" s="18">
        <v>385.74477935266901</v>
      </c>
      <c r="E13" s="10" t="s">
        <v>159</v>
      </c>
      <c r="F13" s="18">
        <v>382.22960951585702</v>
      </c>
      <c r="G13" s="10" t="s">
        <v>178</v>
      </c>
      <c r="H13" s="18">
        <v>456.35865052325897</v>
      </c>
      <c r="I13" s="10" t="s">
        <v>159</v>
      </c>
      <c r="J13" s="18">
        <v>383.94751623914198</v>
      </c>
      <c r="K13" s="10" t="s">
        <v>159</v>
      </c>
      <c r="L13" s="18">
        <v>315.71920921880599</v>
      </c>
      <c r="M13" s="10" t="s">
        <v>159</v>
      </c>
      <c r="N13" s="18">
        <v>414.09073699533701</v>
      </c>
      <c r="O13" s="10" t="s">
        <v>159</v>
      </c>
      <c r="P13" s="18">
        <v>561.36354139677098</v>
      </c>
      <c r="Q13" s="10" t="s">
        <v>159</v>
      </c>
      <c r="R13" s="18">
        <v>420.11167501209098</v>
      </c>
      <c r="S13" s="10" t="s">
        <v>178</v>
      </c>
    </row>
    <row r="14" spans="1:19" x14ac:dyDescent="0.2">
      <c r="A14" s="12" t="s">
        <v>180</v>
      </c>
      <c r="B14" s="18">
        <v>287.31996221807299</v>
      </c>
      <c r="C14" s="10" t="s">
        <v>159</v>
      </c>
      <c r="D14" s="18">
        <v>377.70407936404501</v>
      </c>
      <c r="E14" s="10" t="s">
        <v>159</v>
      </c>
      <c r="F14" s="18">
        <v>380.58389364303201</v>
      </c>
      <c r="G14" s="10" t="s">
        <v>178</v>
      </c>
      <c r="H14" s="18">
        <v>448.36754739850397</v>
      </c>
      <c r="I14" s="10" t="s">
        <v>159</v>
      </c>
      <c r="J14" s="18">
        <v>372.095351548275</v>
      </c>
      <c r="K14" s="10" t="s">
        <v>159</v>
      </c>
      <c r="L14" s="18">
        <v>305.16067362102098</v>
      </c>
      <c r="M14" s="10" t="s">
        <v>159</v>
      </c>
      <c r="N14" s="18">
        <v>398.22936733766801</v>
      </c>
      <c r="O14" s="10" t="s">
        <v>159</v>
      </c>
      <c r="P14" s="18">
        <v>554.30081772464598</v>
      </c>
      <c r="Q14" s="10" t="s">
        <v>159</v>
      </c>
      <c r="R14" s="18">
        <v>410.06335245571302</v>
      </c>
      <c r="S14" s="10" t="s">
        <v>178</v>
      </c>
    </row>
    <row r="15" spans="1:19" x14ac:dyDescent="0.2">
      <c r="A15" s="12" t="s">
        <v>181</v>
      </c>
      <c r="B15" s="18">
        <v>280.19118414984803</v>
      </c>
      <c r="C15" s="10" t="s">
        <v>159</v>
      </c>
      <c r="D15" s="18">
        <v>369.76470329735702</v>
      </c>
      <c r="E15" s="10" t="s">
        <v>159</v>
      </c>
      <c r="F15" s="18">
        <v>424.33837041809602</v>
      </c>
      <c r="G15" s="10" t="s">
        <v>178</v>
      </c>
      <c r="H15" s="18">
        <v>437.212243448788</v>
      </c>
      <c r="I15" s="10" t="s">
        <v>159</v>
      </c>
      <c r="J15" s="18">
        <v>352.36986469875899</v>
      </c>
      <c r="K15" s="10" t="s">
        <v>159</v>
      </c>
      <c r="L15" s="18">
        <v>306.071300126452</v>
      </c>
      <c r="M15" s="10" t="s">
        <v>159</v>
      </c>
      <c r="N15" s="18">
        <v>392.18777624658202</v>
      </c>
      <c r="O15" s="10" t="s">
        <v>159</v>
      </c>
      <c r="P15" s="18">
        <v>552.91793700973699</v>
      </c>
      <c r="Q15" s="10" t="s">
        <v>159</v>
      </c>
      <c r="R15" s="18">
        <v>402.67078010679398</v>
      </c>
      <c r="S15" s="10" t="s">
        <v>178</v>
      </c>
    </row>
    <row r="16" spans="1:19" x14ac:dyDescent="0.2">
      <c r="A16" s="12" t="s">
        <v>182</v>
      </c>
      <c r="B16" s="18">
        <v>273.20685501484297</v>
      </c>
      <c r="C16" s="10" t="s">
        <v>159</v>
      </c>
      <c r="D16" s="18">
        <v>352.57770160675102</v>
      </c>
      <c r="E16" s="10" t="s">
        <v>159</v>
      </c>
      <c r="F16" s="18">
        <v>400.68149949013502</v>
      </c>
      <c r="G16" s="10" t="s">
        <v>178</v>
      </c>
      <c r="H16" s="18">
        <v>444.33662876669399</v>
      </c>
      <c r="I16" s="10" t="s">
        <v>159</v>
      </c>
      <c r="J16" s="18">
        <v>337.11644126870402</v>
      </c>
      <c r="K16" s="10" t="s">
        <v>159</v>
      </c>
      <c r="L16" s="18">
        <v>307.75824028727402</v>
      </c>
      <c r="M16" s="10" t="s">
        <v>159</v>
      </c>
      <c r="N16" s="18">
        <v>389.188113733291</v>
      </c>
      <c r="O16" s="10" t="s">
        <v>159</v>
      </c>
      <c r="P16" s="18">
        <v>573.99457403459598</v>
      </c>
      <c r="Q16" s="10" t="s">
        <v>159</v>
      </c>
      <c r="R16" s="18">
        <v>398.53813403858101</v>
      </c>
      <c r="S16" s="10" t="s">
        <v>178</v>
      </c>
    </row>
    <row r="17" spans="1:19" x14ac:dyDescent="0.2">
      <c r="A17" s="12" t="s">
        <v>183</v>
      </c>
      <c r="B17" s="18">
        <v>274.90543701484199</v>
      </c>
      <c r="C17" s="10" t="s">
        <v>159</v>
      </c>
      <c r="D17" s="18">
        <v>360.826594676257</v>
      </c>
      <c r="E17" s="10" t="s">
        <v>159</v>
      </c>
      <c r="F17" s="18">
        <v>384.63288613556603</v>
      </c>
      <c r="G17" s="10" t="s">
        <v>178</v>
      </c>
      <c r="H17" s="18">
        <v>436.25531605093198</v>
      </c>
      <c r="I17" s="10" t="s">
        <v>159</v>
      </c>
      <c r="J17" s="18">
        <v>341.36434909372502</v>
      </c>
      <c r="K17" s="10" t="s">
        <v>159</v>
      </c>
      <c r="L17" s="18">
        <v>308.02593325036599</v>
      </c>
      <c r="M17" s="10" t="s">
        <v>159</v>
      </c>
      <c r="N17" s="18">
        <v>387.28073002489299</v>
      </c>
      <c r="O17" s="10" t="s">
        <v>159</v>
      </c>
      <c r="P17" s="18">
        <v>587.80237931854595</v>
      </c>
      <c r="Q17" s="10" t="s">
        <v>159</v>
      </c>
      <c r="R17" s="18">
        <v>401.134096760418</v>
      </c>
      <c r="S17" s="10" t="s">
        <v>178</v>
      </c>
    </row>
    <row r="18" spans="1:19" x14ac:dyDescent="0.2">
      <c r="A18" s="12" t="s">
        <v>185</v>
      </c>
      <c r="B18" s="18">
        <v>272.39933184837798</v>
      </c>
      <c r="C18" s="10" t="s">
        <v>159</v>
      </c>
      <c r="D18" s="18">
        <v>376.07725374564899</v>
      </c>
      <c r="E18" s="10" t="s">
        <v>159</v>
      </c>
      <c r="F18" s="18">
        <v>387.916176996525</v>
      </c>
      <c r="G18" s="10" t="s">
        <v>178</v>
      </c>
      <c r="H18" s="18">
        <v>445.52522856923702</v>
      </c>
      <c r="I18" s="10" t="s">
        <v>159</v>
      </c>
      <c r="J18" s="18">
        <v>344.43236032279299</v>
      </c>
      <c r="K18" s="10" t="s">
        <v>159</v>
      </c>
      <c r="L18" s="18">
        <v>285.83683704109802</v>
      </c>
      <c r="M18" s="10" t="s">
        <v>159</v>
      </c>
      <c r="N18" s="18">
        <v>378.51796986737003</v>
      </c>
      <c r="O18" s="10" t="s">
        <v>159</v>
      </c>
      <c r="P18" s="18">
        <v>610.63575758035802</v>
      </c>
      <c r="Q18" s="10" t="s">
        <v>177</v>
      </c>
      <c r="R18" s="18">
        <v>408.13245136580599</v>
      </c>
      <c r="S18" s="10" t="s">
        <v>178</v>
      </c>
    </row>
    <row r="19" spans="1:19" x14ac:dyDescent="0.2">
      <c r="A19" s="12" t="s">
        <v>186</v>
      </c>
      <c r="B19" s="18">
        <v>272.27757294298402</v>
      </c>
      <c r="C19" s="10" t="s">
        <v>159</v>
      </c>
      <c r="D19" s="18">
        <v>80.323568381471205</v>
      </c>
      <c r="E19" s="10" t="s">
        <v>178</v>
      </c>
      <c r="F19" s="18">
        <v>384.67471924251402</v>
      </c>
      <c r="G19" s="10" t="s">
        <v>178</v>
      </c>
      <c r="H19" s="18">
        <v>421.59989988472802</v>
      </c>
      <c r="I19" s="10" t="s">
        <v>159</v>
      </c>
      <c r="J19" s="18">
        <v>326.42817502928</v>
      </c>
      <c r="K19" s="10" t="s">
        <v>159</v>
      </c>
      <c r="L19" s="18">
        <v>318.76179510179901</v>
      </c>
      <c r="M19" s="10" t="s">
        <v>159</v>
      </c>
      <c r="N19" s="18">
        <v>359.43342000040298</v>
      </c>
      <c r="O19" s="10" t="s">
        <v>159</v>
      </c>
      <c r="P19" s="18">
        <v>560.59782450434204</v>
      </c>
      <c r="Q19" s="10" t="s">
        <v>159</v>
      </c>
      <c r="R19" s="18">
        <v>296.99449507469001</v>
      </c>
      <c r="S19" s="10" t="s">
        <v>178</v>
      </c>
    </row>
    <row r="20" spans="1:19" x14ac:dyDescent="0.2">
      <c r="A20" s="12" t="s">
        <v>187</v>
      </c>
      <c r="B20" s="18">
        <v>232.26127705456599</v>
      </c>
      <c r="C20" s="10" t="s">
        <v>159</v>
      </c>
      <c r="D20" s="18">
        <v>282.23479216968701</v>
      </c>
      <c r="E20" s="10" t="s">
        <v>159</v>
      </c>
      <c r="F20" s="18">
        <v>350.85250286044698</v>
      </c>
      <c r="G20" s="10" t="s">
        <v>178</v>
      </c>
      <c r="H20" s="18">
        <v>384.32730573929598</v>
      </c>
      <c r="I20" s="10" t="s">
        <v>159</v>
      </c>
      <c r="J20" s="18">
        <v>307.810731716482</v>
      </c>
      <c r="K20" s="10" t="s">
        <v>184</v>
      </c>
      <c r="L20" s="18">
        <v>285.21880001002802</v>
      </c>
      <c r="M20" s="10" t="s">
        <v>159</v>
      </c>
      <c r="N20" s="18">
        <v>333.89307251582602</v>
      </c>
      <c r="O20" s="10" t="s">
        <v>159</v>
      </c>
      <c r="P20" s="18">
        <v>515.68512057496901</v>
      </c>
      <c r="Q20" s="10" t="s">
        <v>159</v>
      </c>
      <c r="R20" s="18">
        <v>341.39412567112498</v>
      </c>
      <c r="S20" s="10" t="s">
        <v>178</v>
      </c>
    </row>
    <row r="21" spans="1:19" x14ac:dyDescent="0.2">
      <c r="A21" s="12" t="s">
        <v>188</v>
      </c>
      <c r="B21" s="18">
        <v>244.162436094311</v>
      </c>
      <c r="C21" s="10" t="s">
        <v>159</v>
      </c>
      <c r="D21" s="18">
        <v>300.01065551704698</v>
      </c>
      <c r="E21" s="10" t="s">
        <v>159</v>
      </c>
      <c r="F21" s="18">
        <v>384.643022319838</v>
      </c>
      <c r="G21" s="10" t="s">
        <v>178</v>
      </c>
      <c r="H21" s="18">
        <v>403.24790047108303</v>
      </c>
      <c r="I21" s="10" t="s">
        <v>159</v>
      </c>
      <c r="J21" s="18">
        <v>329.33991964239101</v>
      </c>
      <c r="K21" s="10" t="s">
        <v>159</v>
      </c>
      <c r="L21" s="18">
        <v>301.00820915138399</v>
      </c>
      <c r="M21" s="10" t="s">
        <v>159</v>
      </c>
      <c r="N21" s="18">
        <v>361.05848126693002</v>
      </c>
      <c r="O21" s="10" t="s">
        <v>159</v>
      </c>
      <c r="P21" s="18">
        <v>545.292506520546</v>
      </c>
      <c r="Q21" s="10" t="s">
        <v>159</v>
      </c>
      <c r="R21" s="18">
        <v>363.67141502415899</v>
      </c>
      <c r="S21" s="10" t="s">
        <v>178</v>
      </c>
    </row>
    <row r="22" spans="1:19" x14ac:dyDescent="0.2">
      <c r="A22" s="12" t="s">
        <v>189</v>
      </c>
      <c r="B22" s="18">
        <v>264.01199097146099</v>
      </c>
      <c r="C22" s="10" t="s">
        <v>159</v>
      </c>
      <c r="D22" s="18">
        <v>307.14176940369703</v>
      </c>
      <c r="E22" s="10" t="s">
        <v>159</v>
      </c>
      <c r="F22" s="18">
        <v>559.39838015231601</v>
      </c>
      <c r="G22" s="10" t="s">
        <v>178</v>
      </c>
      <c r="H22" s="18">
        <v>417.166312977237</v>
      </c>
      <c r="I22" s="10" t="s">
        <v>159</v>
      </c>
      <c r="J22" s="18">
        <v>351.06850067192499</v>
      </c>
      <c r="K22" s="10" t="s">
        <v>159</v>
      </c>
      <c r="L22" s="18">
        <v>356.38042436742398</v>
      </c>
      <c r="M22" s="10" t="s">
        <v>159</v>
      </c>
      <c r="N22" s="18">
        <v>379.89909064521902</v>
      </c>
      <c r="O22" s="10" t="s">
        <v>159</v>
      </c>
      <c r="P22" s="18">
        <v>557.40904780264702</v>
      </c>
      <c r="Q22" s="10" t="s">
        <v>159</v>
      </c>
      <c r="R22" s="18">
        <v>380.00822350198399</v>
      </c>
      <c r="S22" s="10" t="s">
        <v>178</v>
      </c>
    </row>
    <row r="23" spans="1:19" x14ac:dyDescent="0.2">
      <c r="A23" s="12" t="s">
        <v>190</v>
      </c>
      <c r="B23" s="18">
        <v>237.26361839444499</v>
      </c>
      <c r="C23" s="10" t="s">
        <v>159</v>
      </c>
      <c r="D23" s="18">
        <v>270.27969136664302</v>
      </c>
      <c r="E23" s="10" t="s">
        <v>159</v>
      </c>
      <c r="F23" s="18">
        <v>644.96160985410802</v>
      </c>
      <c r="G23" s="10" t="s">
        <v>178</v>
      </c>
      <c r="H23" s="18">
        <v>349.88629471359502</v>
      </c>
      <c r="I23" s="10" t="s">
        <v>159</v>
      </c>
      <c r="J23" s="18">
        <v>308.659130071562</v>
      </c>
      <c r="K23" s="10" t="s">
        <v>159</v>
      </c>
      <c r="L23" s="18">
        <v>293.67775769078997</v>
      </c>
      <c r="M23" s="10" t="s">
        <v>159</v>
      </c>
      <c r="N23" s="18">
        <v>336.59698676665403</v>
      </c>
      <c r="O23" s="10" t="s">
        <v>159</v>
      </c>
      <c r="P23" s="18">
        <v>517.39717128685299</v>
      </c>
      <c r="Q23" s="10" t="s">
        <v>159</v>
      </c>
      <c r="R23" s="18">
        <v>335.68945974603901</v>
      </c>
      <c r="S23" s="10" t="s">
        <v>178</v>
      </c>
    </row>
    <row r="24" spans="1:19" x14ac:dyDescent="0.2">
      <c r="A24" s="12" t="s">
        <v>191</v>
      </c>
      <c r="B24" s="18">
        <v>227.33727878544599</v>
      </c>
      <c r="C24" s="10" t="s">
        <v>159</v>
      </c>
      <c r="D24" s="18">
        <v>265.72221889675501</v>
      </c>
      <c r="E24" s="10" t="s">
        <v>159</v>
      </c>
      <c r="F24" s="18">
        <v>705.20065457565704</v>
      </c>
      <c r="G24" s="10" t="s">
        <v>178</v>
      </c>
      <c r="H24" s="18">
        <v>345.93108385181398</v>
      </c>
      <c r="I24" s="10" t="s">
        <v>159</v>
      </c>
      <c r="J24" s="18">
        <v>307.11075240763</v>
      </c>
      <c r="K24" s="10" t="s">
        <v>159</v>
      </c>
      <c r="L24" s="18">
        <v>287.48589038067502</v>
      </c>
      <c r="M24" s="10" t="s">
        <v>159</v>
      </c>
      <c r="N24" s="18">
        <v>329.94506173877102</v>
      </c>
      <c r="O24" s="10" t="s">
        <v>215</v>
      </c>
      <c r="P24" s="18">
        <v>521.90738666223103</v>
      </c>
      <c r="Q24" s="10" t="s">
        <v>159</v>
      </c>
      <c r="R24" s="18">
        <v>332.3319621128</v>
      </c>
      <c r="S24" s="10" t="s">
        <v>178</v>
      </c>
    </row>
    <row r="25" spans="1:19" x14ac:dyDescent="0.2">
      <c r="A25" s="12" t="s">
        <v>193</v>
      </c>
      <c r="B25" s="18">
        <v>210.581728409325</v>
      </c>
      <c r="C25" s="10" t="s">
        <v>159</v>
      </c>
      <c r="D25" s="18">
        <v>281.61586717401502</v>
      </c>
      <c r="E25" s="10" t="s">
        <v>195</v>
      </c>
      <c r="F25" s="18">
        <v>772.82461604981302</v>
      </c>
      <c r="G25" s="10" t="s">
        <v>178</v>
      </c>
      <c r="H25" s="18">
        <v>361.71701081167203</v>
      </c>
      <c r="I25" s="10" t="s">
        <v>159</v>
      </c>
      <c r="J25" s="18">
        <v>317.24060101752099</v>
      </c>
      <c r="K25" s="10" t="s">
        <v>159</v>
      </c>
      <c r="L25" s="18">
        <v>302.89623137353402</v>
      </c>
      <c r="M25" s="10" t="s">
        <v>159</v>
      </c>
      <c r="N25" s="18">
        <v>340.91110733557298</v>
      </c>
      <c r="O25" s="10" t="s">
        <v>228</v>
      </c>
      <c r="P25" s="18">
        <v>550.13266163768901</v>
      </c>
      <c r="Q25" s="10" t="s">
        <v>159</v>
      </c>
      <c r="R25" s="18">
        <v>347.57537713868697</v>
      </c>
      <c r="S25" s="10" t="s">
        <v>178</v>
      </c>
    </row>
    <row r="26" spans="1:19" x14ac:dyDescent="0.2">
      <c r="A26" s="12" t="s">
        <v>194</v>
      </c>
      <c r="B26" s="18">
        <v>174.084829120633</v>
      </c>
      <c r="C26" s="10" t="s">
        <v>159</v>
      </c>
      <c r="D26" s="18">
        <v>255.891059027105</v>
      </c>
      <c r="E26" s="10" t="s">
        <v>159</v>
      </c>
      <c r="F26" s="18">
        <v>690.55989665274205</v>
      </c>
      <c r="G26" s="10" t="s">
        <v>178</v>
      </c>
      <c r="H26" s="18">
        <v>328.14426513531799</v>
      </c>
      <c r="I26" s="10" t="s">
        <v>159</v>
      </c>
      <c r="J26" s="18">
        <v>288.127728123081</v>
      </c>
      <c r="K26" s="10" t="s">
        <v>159</v>
      </c>
      <c r="L26" s="18">
        <v>279.91148611423398</v>
      </c>
      <c r="M26" s="10" t="s">
        <v>229</v>
      </c>
      <c r="N26" s="18">
        <v>308.634037679762</v>
      </c>
      <c r="O26" s="10" t="s">
        <v>230</v>
      </c>
      <c r="P26" s="18">
        <v>498.75289787299403</v>
      </c>
      <c r="Q26" s="10" t="s">
        <v>159</v>
      </c>
      <c r="R26" s="18">
        <v>314.77886528492201</v>
      </c>
      <c r="S26" s="10" t="s">
        <v>178</v>
      </c>
    </row>
    <row r="27" spans="1:19" x14ac:dyDescent="0.2">
      <c r="A27" s="12" t="s">
        <v>196</v>
      </c>
      <c r="B27" s="18">
        <v>184.96097476317101</v>
      </c>
      <c r="C27" s="10" t="s">
        <v>159</v>
      </c>
      <c r="D27" s="18">
        <v>261.70914228331901</v>
      </c>
      <c r="E27" s="10" t="s">
        <v>159</v>
      </c>
      <c r="F27" s="18">
        <v>764.06763412394002</v>
      </c>
      <c r="G27" s="10" t="s">
        <v>178</v>
      </c>
      <c r="H27" s="18">
        <v>333.54889271376402</v>
      </c>
      <c r="I27" s="10" t="s">
        <v>159</v>
      </c>
      <c r="J27" s="18">
        <v>290.145473479381</v>
      </c>
      <c r="K27" s="10" t="s">
        <v>159</v>
      </c>
      <c r="L27" s="18">
        <v>277.63033482845799</v>
      </c>
      <c r="M27" s="10" t="s">
        <v>159</v>
      </c>
      <c r="N27" s="18">
        <v>305.95954070126402</v>
      </c>
      <c r="O27" s="10" t="s">
        <v>159</v>
      </c>
      <c r="P27" s="18">
        <v>499.32166771464398</v>
      </c>
      <c r="Q27" s="10" t="s">
        <v>159</v>
      </c>
      <c r="R27" s="18">
        <v>317.91027872655701</v>
      </c>
      <c r="S27" s="10" t="s">
        <v>178</v>
      </c>
    </row>
    <row r="28" spans="1:19" x14ac:dyDescent="0.2">
      <c r="A28" s="12" t="s">
        <v>197</v>
      </c>
      <c r="B28" s="18">
        <v>213.56342110932499</v>
      </c>
      <c r="C28" s="10" t="s">
        <v>258</v>
      </c>
      <c r="D28" s="18">
        <v>335.701025822345</v>
      </c>
      <c r="E28" s="10" t="s">
        <v>258</v>
      </c>
      <c r="F28" s="18">
        <v>774.97040542745106</v>
      </c>
      <c r="G28" s="10" t="s">
        <v>335</v>
      </c>
      <c r="H28" s="18">
        <v>389.53015148806202</v>
      </c>
      <c r="I28" s="10" t="s">
        <v>258</v>
      </c>
      <c r="J28" s="18">
        <v>346.68101777803997</v>
      </c>
      <c r="K28" s="10" t="s">
        <v>258</v>
      </c>
      <c r="L28" s="18">
        <v>322.66879554557897</v>
      </c>
      <c r="M28" s="10" t="s">
        <v>258</v>
      </c>
      <c r="N28" s="18">
        <v>366.23038515724102</v>
      </c>
      <c r="O28" s="10" t="s">
        <v>258</v>
      </c>
      <c r="P28" s="18">
        <v>558.30272760360799</v>
      </c>
      <c r="Q28" s="10" t="s">
        <v>258</v>
      </c>
      <c r="R28" s="18">
        <v>379.87126199176703</v>
      </c>
      <c r="S28" s="10" t="s">
        <v>178</v>
      </c>
    </row>
    <row r="29" spans="1:19" x14ac:dyDescent="0.2">
      <c r="A29" s="12" t="s">
        <v>198</v>
      </c>
      <c r="B29" s="18">
        <v>189.658856104162</v>
      </c>
      <c r="C29" s="10" t="s">
        <v>159</v>
      </c>
      <c r="D29" s="18">
        <v>328.271606887632</v>
      </c>
      <c r="E29" s="10" t="s">
        <v>159</v>
      </c>
      <c r="F29" s="18">
        <v>747.93522337388595</v>
      </c>
      <c r="G29" s="10" t="s">
        <v>259</v>
      </c>
      <c r="H29" s="18">
        <v>398.51953263937497</v>
      </c>
      <c r="I29" s="10" t="s">
        <v>159</v>
      </c>
      <c r="J29" s="18">
        <v>351.86763086294002</v>
      </c>
      <c r="K29" s="10" t="s">
        <v>159</v>
      </c>
      <c r="L29" s="18">
        <v>344.26408222345498</v>
      </c>
      <c r="M29" s="10" t="s">
        <v>159</v>
      </c>
      <c r="N29" s="18">
        <v>360.87762559419002</v>
      </c>
      <c r="O29" s="10" t="s">
        <v>159</v>
      </c>
      <c r="P29" s="18">
        <v>525.95652906436897</v>
      </c>
      <c r="Q29" s="10" t="s">
        <v>159</v>
      </c>
      <c r="R29" s="18">
        <v>374.77402086455299</v>
      </c>
      <c r="S29" s="10" t="s">
        <v>159</v>
      </c>
    </row>
    <row r="30" spans="1:19" x14ac:dyDescent="0.2">
      <c r="A30" s="12" t="s">
        <v>199</v>
      </c>
      <c r="B30" s="18">
        <v>177.973219554515</v>
      </c>
      <c r="C30" s="10" t="s">
        <v>159</v>
      </c>
      <c r="D30" s="18">
        <v>344.28097242517799</v>
      </c>
      <c r="E30" s="10" t="s">
        <v>159</v>
      </c>
      <c r="F30" s="18">
        <v>653.84149852242501</v>
      </c>
      <c r="G30" s="10" t="s">
        <v>159</v>
      </c>
      <c r="H30" s="18">
        <v>417.20399740702197</v>
      </c>
      <c r="I30" s="10" t="s">
        <v>159</v>
      </c>
      <c r="J30" s="18">
        <v>362.30834027419701</v>
      </c>
      <c r="K30" s="10" t="s">
        <v>159</v>
      </c>
      <c r="L30" s="18">
        <v>359.26624380549498</v>
      </c>
      <c r="M30" s="10" t="s">
        <v>159</v>
      </c>
      <c r="N30" s="18">
        <v>394.09478586827203</v>
      </c>
      <c r="O30" s="10" t="s">
        <v>159</v>
      </c>
      <c r="P30" s="18">
        <v>560.72201590296299</v>
      </c>
      <c r="Q30" s="10" t="s">
        <v>159</v>
      </c>
      <c r="R30" s="18">
        <v>396.01412459109201</v>
      </c>
      <c r="S30" s="10" t="s">
        <v>159</v>
      </c>
    </row>
    <row r="31" spans="1:19" x14ac:dyDescent="0.2">
      <c r="A31" s="12" t="s">
        <v>200</v>
      </c>
      <c r="B31" s="18">
        <v>199.81720080602599</v>
      </c>
      <c r="C31" s="10" t="s">
        <v>159</v>
      </c>
      <c r="D31" s="18">
        <v>376.30384815126899</v>
      </c>
      <c r="E31" s="10" t="s">
        <v>159</v>
      </c>
      <c r="F31" s="18">
        <v>499.70371198107</v>
      </c>
      <c r="G31" s="10" t="s">
        <v>159</v>
      </c>
      <c r="H31" s="18">
        <v>424.42301255441902</v>
      </c>
      <c r="I31" s="10" t="s">
        <v>159</v>
      </c>
      <c r="J31" s="18">
        <v>376.19558402160101</v>
      </c>
      <c r="K31" s="10" t="s">
        <v>159</v>
      </c>
      <c r="L31" s="18">
        <v>357.10305041110598</v>
      </c>
      <c r="M31" s="10" t="s">
        <v>159</v>
      </c>
      <c r="N31" s="18">
        <v>410.17135956746398</v>
      </c>
      <c r="O31" s="10" t="s">
        <v>159</v>
      </c>
      <c r="P31" s="18">
        <v>600.45811487612502</v>
      </c>
      <c r="Q31" s="10" t="s">
        <v>159</v>
      </c>
      <c r="R31" s="18">
        <v>415.98223365816801</v>
      </c>
      <c r="S31" s="10" t="s">
        <v>159</v>
      </c>
    </row>
    <row r="32" spans="1:19" x14ac:dyDescent="0.2">
      <c r="A32" s="15" t="s">
        <v>201</v>
      </c>
      <c r="B32" s="19">
        <v>183.92683722203799</v>
      </c>
      <c r="C32" s="14" t="s">
        <v>159</v>
      </c>
      <c r="D32" s="19">
        <v>335.31426001831102</v>
      </c>
      <c r="E32" s="14" t="s">
        <v>159</v>
      </c>
      <c r="F32" s="19">
        <v>432.86944926833502</v>
      </c>
      <c r="G32" s="14" t="s">
        <v>159</v>
      </c>
      <c r="H32" s="19">
        <v>385.82114313520202</v>
      </c>
      <c r="I32" s="14" t="s">
        <v>159</v>
      </c>
      <c r="J32" s="19">
        <v>361.14803153515101</v>
      </c>
      <c r="K32" s="14" t="s">
        <v>159</v>
      </c>
      <c r="L32" s="19">
        <v>333.37593554115898</v>
      </c>
      <c r="M32" s="14" t="s">
        <v>159</v>
      </c>
      <c r="N32" s="19">
        <v>364.40679972697899</v>
      </c>
      <c r="O32" s="14" t="s">
        <v>159</v>
      </c>
      <c r="P32" s="19">
        <v>556.99742331134701</v>
      </c>
      <c r="Q32" s="14" t="s">
        <v>159</v>
      </c>
      <c r="R32" s="19">
        <v>376.61019252562397</v>
      </c>
      <c r="S32" s="14" t="s">
        <v>159</v>
      </c>
    </row>
    <row r="34" spans="1:2" x14ac:dyDescent="0.2">
      <c r="A34" s="16" t="s">
        <v>202</v>
      </c>
      <c r="B34" s="16" t="s">
        <v>203</v>
      </c>
    </row>
    <row r="36" spans="1:2" x14ac:dyDescent="0.2">
      <c r="B36" s="16" t="s">
        <v>336</v>
      </c>
    </row>
    <row r="37" spans="1:2" x14ac:dyDescent="0.2">
      <c r="B37" s="16" t="s">
        <v>337</v>
      </c>
    </row>
    <row r="38" spans="1:2" x14ac:dyDescent="0.2">
      <c r="B38" s="16" t="s">
        <v>338</v>
      </c>
    </row>
    <row r="39" spans="1:2" x14ac:dyDescent="0.2">
      <c r="B39" s="16" t="s">
        <v>339</v>
      </c>
    </row>
    <row r="40" spans="1:2" x14ac:dyDescent="0.2">
      <c r="B40" s="16" t="s">
        <v>340</v>
      </c>
    </row>
    <row r="41" spans="1:2" x14ac:dyDescent="0.2">
      <c r="B41" s="16" t="s">
        <v>341</v>
      </c>
    </row>
    <row r="42" spans="1:2" x14ac:dyDescent="0.2">
      <c r="B42" s="16" t="s">
        <v>342</v>
      </c>
    </row>
    <row r="43" spans="1:2" x14ac:dyDescent="0.2">
      <c r="B43" s="16" t="s">
        <v>343</v>
      </c>
    </row>
    <row r="44" spans="1:2" x14ac:dyDescent="0.2">
      <c r="B44" s="16" t="s">
        <v>344</v>
      </c>
    </row>
    <row r="46" spans="1:2" x14ac:dyDescent="0.2">
      <c r="B46" s="16" t="s">
        <v>208</v>
      </c>
    </row>
    <row r="49" spans="1:1" x14ac:dyDescent="0.2">
      <c r="A49" s="17" t="str">
        <f>HYPERLINK("#'LOTTERIES 3'!A2", "&lt;&lt;&lt; Previous table")</f>
        <v>&lt;&lt;&lt; Previous table</v>
      </c>
    </row>
    <row r="50" spans="1:1" x14ac:dyDescent="0.2">
      <c r="A50" s="17" t="str">
        <f>HYPERLINK("#'LOTTERIES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HYPERLINK("#'INDEX'!B70", "Link to index")</f>
        <v>Link to index</v>
      </c>
    </row>
    <row r="2" spans="1:19" ht="15.75" customHeight="1" x14ac:dyDescent="0.2">
      <c r="A2" s="25" t="s">
        <v>348</v>
      </c>
      <c r="B2" s="24"/>
      <c r="C2" s="24"/>
      <c r="D2" s="24"/>
      <c r="E2" s="24"/>
      <c r="F2" s="24"/>
      <c r="G2" s="24"/>
      <c r="H2" s="24"/>
      <c r="I2" s="24"/>
      <c r="J2" s="24"/>
      <c r="K2" s="24"/>
      <c r="L2" s="24"/>
      <c r="M2" s="24"/>
      <c r="N2" s="24"/>
      <c r="O2" s="24"/>
      <c r="P2" s="24"/>
      <c r="Q2" s="24"/>
      <c r="R2" s="24"/>
      <c r="S2" s="24"/>
    </row>
    <row r="3" spans="1:19" ht="15.75" customHeight="1" x14ac:dyDescent="0.2">
      <c r="A3" s="25" t="s">
        <v>88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15.456</v>
      </c>
      <c r="C7" s="10" t="s">
        <v>159</v>
      </c>
      <c r="D7" s="9">
        <v>363.10300000000001</v>
      </c>
      <c r="E7" s="10" t="s">
        <v>159</v>
      </c>
      <c r="F7" s="9">
        <v>15.131</v>
      </c>
      <c r="G7" s="10" t="s">
        <v>159</v>
      </c>
      <c r="H7" s="9">
        <v>259.22699999999998</v>
      </c>
      <c r="I7" s="10" t="s">
        <v>159</v>
      </c>
      <c r="J7" s="9">
        <v>76.126000000000005</v>
      </c>
      <c r="K7" s="10" t="s">
        <v>159</v>
      </c>
      <c r="L7" s="9">
        <v>18.933</v>
      </c>
      <c r="M7" s="10" t="s">
        <v>159</v>
      </c>
      <c r="N7" s="9">
        <v>298.94299999999998</v>
      </c>
      <c r="O7" s="10" t="s">
        <v>159</v>
      </c>
      <c r="P7" s="9">
        <v>165.98500000000001</v>
      </c>
      <c r="Q7" s="10" t="s">
        <v>159</v>
      </c>
      <c r="R7" s="9">
        <v>1212.904</v>
      </c>
      <c r="S7" s="10" t="s">
        <v>159</v>
      </c>
    </row>
    <row r="8" spans="1:19" x14ac:dyDescent="0.2">
      <c r="A8" s="12" t="s">
        <v>171</v>
      </c>
      <c r="B8" s="9">
        <v>15.760999999999999</v>
      </c>
      <c r="C8" s="10" t="s">
        <v>159</v>
      </c>
      <c r="D8" s="9">
        <v>372.077</v>
      </c>
      <c r="E8" s="10" t="s">
        <v>159</v>
      </c>
      <c r="F8" s="9">
        <v>14.645200000000001</v>
      </c>
      <c r="G8" s="10" t="s">
        <v>159</v>
      </c>
      <c r="H8" s="9">
        <v>304.995</v>
      </c>
      <c r="I8" s="10" t="s">
        <v>159</v>
      </c>
      <c r="J8" s="9">
        <v>80.173000000000002</v>
      </c>
      <c r="K8" s="10" t="s">
        <v>159</v>
      </c>
      <c r="L8" s="9">
        <v>18.898</v>
      </c>
      <c r="M8" s="10" t="s">
        <v>159</v>
      </c>
      <c r="N8" s="9">
        <v>312.55900000000003</v>
      </c>
      <c r="O8" s="10" t="s">
        <v>159</v>
      </c>
      <c r="P8" s="9">
        <v>177.91</v>
      </c>
      <c r="Q8" s="10" t="s">
        <v>159</v>
      </c>
      <c r="R8" s="9">
        <v>1297.0182</v>
      </c>
      <c r="S8" s="10" t="s">
        <v>159</v>
      </c>
    </row>
    <row r="9" spans="1:19" x14ac:dyDescent="0.2">
      <c r="A9" s="12" t="s">
        <v>172</v>
      </c>
      <c r="B9" s="9">
        <v>15.981999999999999</v>
      </c>
      <c r="C9" s="10" t="s">
        <v>159</v>
      </c>
      <c r="D9" s="9">
        <v>366.23500000000001</v>
      </c>
      <c r="E9" s="10" t="s">
        <v>159</v>
      </c>
      <c r="F9" s="9">
        <v>14.313800000000001</v>
      </c>
      <c r="G9" s="10" t="s">
        <v>159</v>
      </c>
      <c r="H9" s="9">
        <v>309.738</v>
      </c>
      <c r="I9" s="10" t="s">
        <v>159</v>
      </c>
      <c r="J9" s="9">
        <v>83.034999999999997</v>
      </c>
      <c r="K9" s="10" t="s">
        <v>159</v>
      </c>
      <c r="L9" s="9">
        <v>19.098370858999999</v>
      </c>
      <c r="M9" s="10" t="s">
        <v>159</v>
      </c>
      <c r="N9" s="9">
        <v>315.245</v>
      </c>
      <c r="O9" s="10" t="s">
        <v>159</v>
      </c>
      <c r="P9" s="9">
        <v>182.94</v>
      </c>
      <c r="Q9" s="10" t="s">
        <v>159</v>
      </c>
      <c r="R9" s="9">
        <v>1306.587170859</v>
      </c>
      <c r="S9" s="10" t="s">
        <v>159</v>
      </c>
    </row>
    <row r="10" spans="1:19" x14ac:dyDescent="0.2">
      <c r="A10" s="12" t="s">
        <v>173</v>
      </c>
      <c r="B10" s="9">
        <v>17.498000000000001</v>
      </c>
      <c r="C10" s="10" t="s">
        <v>159</v>
      </c>
      <c r="D10" s="9">
        <v>453.28100000000001</v>
      </c>
      <c r="E10" s="10" t="s">
        <v>159</v>
      </c>
      <c r="F10" s="9">
        <v>14.186999999999999</v>
      </c>
      <c r="G10" s="10" t="s">
        <v>159</v>
      </c>
      <c r="H10" s="9">
        <v>310.62900000000002</v>
      </c>
      <c r="I10" s="10" t="s">
        <v>159</v>
      </c>
      <c r="J10" s="9">
        <v>90.641999999999996</v>
      </c>
      <c r="K10" s="10" t="s">
        <v>159</v>
      </c>
      <c r="L10" s="9">
        <v>20.511911999999999</v>
      </c>
      <c r="M10" s="10" t="s">
        <v>159</v>
      </c>
      <c r="N10" s="9">
        <v>332.298</v>
      </c>
      <c r="O10" s="10" t="s">
        <v>159</v>
      </c>
      <c r="P10" s="9">
        <v>188.14500000000001</v>
      </c>
      <c r="Q10" s="10" t="s">
        <v>159</v>
      </c>
      <c r="R10" s="9">
        <v>1427.191912</v>
      </c>
      <c r="S10" s="10" t="s">
        <v>159</v>
      </c>
    </row>
    <row r="11" spans="1:19" x14ac:dyDescent="0.2">
      <c r="A11" s="12" t="s">
        <v>174</v>
      </c>
      <c r="B11" s="9">
        <v>17.739000000000001</v>
      </c>
      <c r="C11" s="10" t="s">
        <v>159</v>
      </c>
      <c r="D11" s="9">
        <v>460.108</v>
      </c>
      <c r="E11" s="10" t="s">
        <v>159</v>
      </c>
      <c r="F11" s="9">
        <v>13.381018662000001</v>
      </c>
      <c r="G11" s="10" t="s">
        <v>178</v>
      </c>
      <c r="H11" s="9">
        <v>313.73399999999998</v>
      </c>
      <c r="I11" s="10" t="s">
        <v>159</v>
      </c>
      <c r="J11" s="9">
        <v>91.167000000000002</v>
      </c>
      <c r="K11" s="10" t="s">
        <v>159</v>
      </c>
      <c r="L11" s="9">
        <v>21.217732000000002</v>
      </c>
      <c r="M11" s="10" t="s">
        <v>177</v>
      </c>
      <c r="N11" s="9">
        <v>334.18099999999998</v>
      </c>
      <c r="O11" s="10" t="s">
        <v>282</v>
      </c>
      <c r="P11" s="9">
        <v>188.29300000000001</v>
      </c>
      <c r="Q11" s="10" t="s">
        <v>159</v>
      </c>
      <c r="R11" s="9">
        <v>1439.8207506619999</v>
      </c>
      <c r="S11" s="10" t="s">
        <v>178</v>
      </c>
    </row>
    <row r="12" spans="1:19" x14ac:dyDescent="0.2">
      <c r="A12" s="12" t="s">
        <v>175</v>
      </c>
      <c r="B12" s="9">
        <v>18.468</v>
      </c>
      <c r="C12" s="10" t="s">
        <v>159</v>
      </c>
      <c r="D12" s="9">
        <v>497.19799999999998</v>
      </c>
      <c r="E12" s="10" t="s">
        <v>159</v>
      </c>
      <c r="F12" s="9">
        <v>13.222</v>
      </c>
      <c r="G12" s="10" t="s">
        <v>178</v>
      </c>
      <c r="H12" s="9">
        <v>333.214</v>
      </c>
      <c r="I12" s="10" t="s">
        <v>159</v>
      </c>
      <c r="J12" s="9">
        <v>98.427000000000007</v>
      </c>
      <c r="K12" s="10" t="s">
        <v>159</v>
      </c>
      <c r="L12" s="9">
        <v>22.687999999999999</v>
      </c>
      <c r="M12" s="10" t="s">
        <v>159</v>
      </c>
      <c r="N12" s="9">
        <v>366.40300000000002</v>
      </c>
      <c r="O12" s="10" t="s">
        <v>159</v>
      </c>
      <c r="P12" s="9">
        <v>210.46100000000001</v>
      </c>
      <c r="Q12" s="10" t="s">
        <v>159</v>
      </c>
      <c r="R12" s="9">
        <v>1560.0809999999999</v>
      </c>
      <c r="S12" s="10" t="s">
        <v>178</v>
      </c>
    </row>
    <row r="13" spans="1:19" x14ac:dyDescent="0.2">
      <c r="A13" s="12" t="s">
        <v>179</v>
      </c>
      <c r="B13" s="9">
        <v>18.102</v>
      </c>
      <c r="C13" s="10" t="s">
        <v>159</v>
      </c>
      <c r="D13" s="9">
        <v>505.86</v>
      </c>
      <c r="E13" s="10" t="s">
        <v>159</v>
      </c>
      <c r="F13" s="9">
        <v>13.205</v>
      </c>
      <c r="G13" s="10" t="s">
        <v>178</v>
      </c>
      <c r="H13" s="9">
        <v>340.202</v>
      </c>
      <c r="I13" s="10" t="s">
        <v>159</v>
      </c>
      <c r="J13" s="9">
        <v>100.491</v>
      </c>
      <c r="K13" s="10" t="s">
        <v>159</v>
      </c>
      <c r="L13" s="9">
        <v>22.89</v>
      </c>
      <c r="M13" s="10" t="s">
        <v>159</v>
      </c>
      <c r="N13" s="9">
        <v>377.53199999999998</v>
      </c>
      <c r="O13" s="10" t="s">
        <v>159</v>
      </c>
      <c r="P13" s="9">
        <v>222.65600000000001</v>
      </c>
      <c r="Q13" s="10" t="s">
        <v>159</v>
      </c>
      <c r="R13" s="9">
        <v>1600.9380000000001</v>
      </c>
      <c r="S13" s="10" t="s">
        <v>178</v>
      </c>
    </row>
    <row r="14" spans="1:19" x14ac:dyDescent="0.2">
      <c r="A14" s="12" t="s">
        <v>180</v>
      </c>
      <c r="B14" s="9">
        <v>17.850000000000001</v>
      </c>
      <c r="C14" s="10" t="s">
        <v>159</v>
      </c>
      <c r="D14" s="9">
        <v>514.59</v>
      </c>
      <c r="E14" s="10" t="s">
        <v>159</v>
      </c>
      <c r="F14" s="9">
        <v>13.654</v>
      </c>
      <c r="G14" s="10" t="s">
        <v>178</v>
      </c>
      <c r="H14" s="9">
        <v>351.37400000000002</v>
      </c>
      <c r="I14" s="10" t="s">
        <v>159</v>
      </c>
      <c r="J14" s="9">
        <v>100.666</v>
      </c>
      <c r="K14" s="10" t="s">
        <v>159</v>
      </c>
      <c r="L14" s="9">
        <v>22.931999999999999</v>
      </c>
      <c r="M14" s="10" t="s">
        <v>159</v>
      </c>
      <c r="N14" s="9">
        <v>377.07600000000002</v>
      </c>
      <c r="O14" s="10" t="s">
        <v>159</v>
      </c>
      <c r="P14" s="9">
        <v>228.755</v>
      </c>
      <c r="Q14" s="10" t="s">
        <v>159</v>
      </c>
      <c r="R14" s="9">
        <v>1626.8969999999999</v>
      </c>
      <c r="S14" s="10" t="s">
        <v>178</v>
      </c>
    </row>
    <row r="15" spans="1:19" x14ac:dyDescent="0.2">
      <c r="A15" s="12" t="s">
        <v>181</v>
      </c>
      <c r="B15" s="9">
        <v>18.193000000000001</v>
      </c>
      <c r="C15" s="10" t="s">
        <v>159</v>
      </c>
      <c r="D15" s="9">
        <v>526.58600000000001</v>
      </c>
      <c r="E15" s="10" t="s">
        <v>159</v>
      </c>
      <c r="F15" s="9">
        <v>16.02281</v>
      </c>
      <c r="G15" s="10" t="s">
        <v>178</v>
      </c>
      <c r="H15" s="9">
        <v>362.66199999999998</v>
      </c>
      <c r="I15" s="10" t="s">
        <v>159</v>
      </c>
      <c r="J15" s="9">
        <v>99.379000000000005</v>
      </c>
      <c r="K15" s="10" t="s">
        <v>159</v>
      </c>
      <c r="L15" s="9">
        <v>29.163</v>
      </c>
      <c r="M15" s="10" t="s">
        <v>159</v>
      </c>
      <c r="N15" s="9">
        <v>389.36700000000002</v>
      </c>
      <c r="O15" s="10" t="s">
        <v>159</v>
      </c>
      <c r="P15" s="9">
        <v>241.4</v>
      </c>
      <c r="Q15" s="10" t="s">
        <v>159</v>
      </c>
      <c r="R15" s="9">
        <v>1682.7728099999999</v>
      </c>
      <c r="S15" s="10" t="s">
        <v>178</v>
      </c>
    </row>
    <row r="16" spans="1:19" x14ac:dyDescent="0.2">
      <c r="A16" s="12" t="s">
        <v>182</v>
      </c>
      <c r="B16" s="9">
        <v>18.670999999999999</v>
      </c>
      <c r="C16" s="10" t="s">
        <v>159</v>
      </c>
      <c r="D16" s="9">
        <v>526.16700000000003</v>
      </c>
      <c r="E16" s="10" t="s">
        <v>159</v>
      </c>
      <c r="F16" s="9">
        <v>15.949540000000001</v>
      </c>
      <c r="G16" s="10" t="s">
        <v>178</v>
      </c>
      <c r="H16" s="9">
        <v>389.125</v>
      </c>
      <c r="I16" s="10" t="s">
        <v>159</v>
      </c>
      <c r="J16" s="9">
        <v>99.138999999999996</v>
      </c>
      <c r="K16" s="10" t="s">
        <v>159</v>
      </c>
      <c r="L16" s="9">
        <v>30.478000000000002</v>
      </c>
      <c r="M16" s="10" t="s">
        <v>159</v>
      </c>
      <c r="N16" s="9">
        <v>405.35399999999998</v>
      </c>
      <c r="O16" s="10" t="s">
        <v>159</v>
      </c>
      <c r="P16" s="9">
        <v>264.71699999999998</v>
      </c>
      <c r="Q16" s="10" t="s">
        <v>159</v>
      </c>
      <c r="R16" s="9">
        <v>1749.6005399999999</v>
      </c>
      <c r="S16" s="10" t="s">
        <v>178</v>
      </c>
    </row>
    <row r="17" spans="1:19" x14ac:dyDescent="0.2">
      <c r="A17" s="12" t="s">
        <v>183</v>
      </c>
      <c r="B17" s="9">
        <v>19.843</v>
      </c>
      <c r="C17" s="10" t="s">
        <v>159</v>
      </c>
      <c r="D17" s="9">
        <v>565.20399999999995</v>
      </c>
      <c r="E17" s="10" t="s">
        <v>159</v>
      </c>
      <c r="F17" s="9">
        <v>16.327999999999999</v>
      </c>
      <c r="G17" s="10" t="s">
        <v>178</v>
      </c>
      <c r="H17" s="9">
        <v>406.02936486999999</v>
      </c>
      <c r="I17" s="10" t="s">
        <v>159</v>
      </c>
      <c r="J17" s="9">
        <v>104.774</v>
      </c>
      <c r="K17" s="10" t="s">
        <v>159</v>
      </c>
      <c r="L17" s="9">
        <v>31.901</v>
      </c>
      <c r="M17" s="10" t="s">
        <v>159</v>
      </c>
      <c r="N17" s="9">
        <v>425.89</v>
      </c>
      <c r="O17" s="10" t="s">
        <v>159</v>
      </c>
      <c r="P17" s="9">
        <v>285.99799999999999</v>
      </c>
      <c r="Q17" s="10" t="s">
        <v>159</v>
      </c>
      <c r="R17" s="9">
        <v>1855.96736487</v>
      </c>
      <c r="S17" s="10" t="s">
        <v>178</v>
      </c>
    </row>
    <row r="18" spans="1:19" x14ac:dyDescent="0.2">
      <c r="A18" s="12" t="s">
        <v>185</v>
      </c>
      <c r="B18" s="9">
        <v>20.664000000000001</v>
      </c>
      <c r="C18" s="10" t="s">
        <v>159</v>
      </c>
      <c r="D18" s="9">
        <v>619.48699999999997</v>
      </c>
      <c r="E18" s="10" t="s">
        <v>159</v>
      </c>
      <c r="F18" s="9">
        <v>17.59291</v>
      </c>
      <c r="G18" s="10" t="s">
        <v>178</v>
      </c>
      <c r="H18" s="9">
        <v>438.43599999999998</v>
      </c>
      <c r="I18" s="10" t="s">
        <v>159</v>
      </c>
      <c r="J18" s="9">
        <v>110.762</v>
      </c>
      <c r="K18" s="10" t="s">
        <v>159</v>
      </c>
      <c r="L18" s="9">
        <v>30.96</v>
      </c>
      <c r="M18" s="10" t="s">
        <v>159</v>
      </c>
      <c r="N18" s="9">
        <v>439.62700000000001</v>
      </c>
      <c r="O18" s="10" t="s">
        <v>159</v>
      </c>
      <c r="P18" s="9">
        <v>318.46238160000001</v>
      </c>
      <c r="Q18" s="10" t="s">
        <v>159</v>
      </c>
      <c r="R18" s="9">
        <v>1995.9912916000001</v>
      </c>
      <c r="S18" s="10" t="s">
        <v>178</v>
      </c>
    </row>
    <row r="19" spans="1:19" x14ac:dyDescent="0.2">
      <c r="A19" s="12" t="s">
        <v>186</v>
      </c>
      <c r="B19" s="9">
        <v>21.606000000000002</v>
      </c>
      <c r="C19" s="10" t="s">
        <v>159</v>
      </c>
      <c r="D19" s="9">
        <v>124.867</v>
      </c>
      <c r="E19" s="10" t="s">
        <v>178</v>
      </c>
      <c r="F19" s="9">
        <v>18.364999999999998</v>
      </c>
      <c r="G19" s="10" t="s">
        <v>178</v>
      </c>
      <c r="H19" s="9">
        <v>434.93599999999998</v>
      </c>
      <c r="I19" s="10" t="s">
        <v>159</v>
      </c>
      <c r="J19" s="9">
        <v>108.794</v>
      </c>
      <c r="K19" s="10" t="s">
        <v>159</v>
      </c>
      <c r="L19" s="9">
        <v>35.819000000000003</v>
      </c>
      <c r="M19" s="10" t="s">
        <v>159</v>
      </c>
      <c r="N19" s="9">
        <v>436.75871904399997</v>
      </c>
      <c r="O19" s="10" t="s">
        <v>159</v>
      </c>
      <c r="P19" s="9">
        <v>308.53100000000001</v>
      </c>
      <c r="Q19" s="10" t="s">
        <v>159</v>
      </c>
      <c r="R19" s="9">
        <v>1489.676719044</v>
      </c>
      <c r="S19" s="10" t="s">
        <v>178</v>
      </c>
    </row>
    <row r="20" spans="1:19" x14ac:dyDescent="0.2">
      <c r="A20" s="12" t="s">
        <v>187</v>
      </c>
      <c r="B20" s="9">
        <v>19.416</v>
      </c>
      <c r="C20" s="10" t="s">
        <v>159</v>
      </c>
      <c r="D20" s="9">
        <v>455.63099999999997</v>
      </c>
      <c r="E20" s="10" t="s">
        <v>159</v>
      </c>
      <c r="F20" s="9">
        <v>17.539000000000001</v>
      </c>
      <c r="G20" s="10" t="s">
        <v>178</v>
      </c>
      <c r="H20" s="9">
        <v>417.04899999999998</v>
      </c>
      <c r="I20" s="10" t="s">
        <v>159</v>
      </c>
      <c r="J20" s="9">
        <v>106.892</v>
      </c>
      <c r="K20" s="10" t="s">
        <v>159</v>
      </c>
      <c r="L20" s="9">
        <v>33.374000000000002</v>
      </c>
      <c r="M20" s="10" t="s">
        <v>159</v>
      </c>
      <c r="N20" s="9">
        <v>425.34100000000001</v>
      </c>
      <c r="O20" s="10" t="s">
        <v>159</v>
      </c>
      <c r="P20" s="9">
        <v>299.92899999999997</v>
      </c>
      <c r="Q20" s="10" t="s">
        <v>159</v>
      </c>
      <c r="R20" s="9">
        <v>1775.171</v>
      </c>
      <c r="S20" s="10" t="s">
        <v>178</v>
      </c>
    </row>
    <row r="21" spans="1:19" x14ac:dyDescent="0.2">
      <c r="A21" s="12" t="s">
        <v>188</v>
      </c>
      <c r="B21" s="9">
        <v>21.224</v>
      </c>
      <c r="C21" s="10" t="s">
        <v>159</v>
      </c>
      <c r="D21" s="9">
        <v>501.21300000000002</v>
      </c>
      <c r="E21" s="10" t="s">
        <v>159</v>
      </c>
      <c r="F21" s="9">
        <v>20.050108000000002</v>
      </c>
      <c r="G21" s="10" t="s">
        <v>178</v>
      </c>
      <c r="H21" s="9">
        <v>457.16899999999998</v>
      </c>
      <c r="I21" s="10" t="s">
        <v>159</v>
      </c>
      <c r="J21" s="9">
        <v>118.3</v>
      </c>
      <c r="K21" s="10" t="s">
        <v>159</v>
      </c>
      <c r="L21" s="9">
        <v>36.274999999999999</v>
      </c>
      <c r="M21" s="10" t="s">
        <v>159</v>
      </c>
      <c r="N21" s="9">
        <v>479.51900000000001</v>
      </c>
      <c r="O21" s="10" t="s">
        <v>159</v>
      </c>
      <c r="P21" s="9">
        <v>334.51900000000001</v>
      </c>
      <c r="Q21" s="10" t="s">
        <v>159</v>
      </c>
      <c r="R21" s="9">
        <v>1968.269108</v>
      </c>
      <c r="S21" s="10" t="s">
        <v>178</v>
      </c>
    </row>
    <row r="22" spans="1:19" x14ac:dyDescent="0.2">
      <c r="A22" s="12" t="s">
        <v>189</v>
      </c>
      <c r="B22" s="9">
        <v>24.105</v>
      </c>
      <c r="C22" s="10" t="s">
        <v>159</v>
      </c>
      <c r="D22" s="9">
        <v>536.57399999999996</v>
      </c>
      <c r="E22" s="10" t="s">
        <v>159</v>
      </c>
      <c r="F22" s="9">
        <v>30.659891999999999</v>
      </c>
      <c r="G22" s="10" t="s">
        <v>178</v>
      </c>
      <c r="H22" s="9">
        <v>494.20400000000001</v>
      </c>
      <c r="I22" s="10" t="s">
        <v>159</v>
      </c>
      <c r="J22" s="9">
        <v>131.08699999999999</v>
      </c>
      <c r="K22" s="10" t="s">
        <v>195</v>
      </c>
      <c r="L22" s="9">
        <v>44.106999999999999</v>
      </c>
      <c r="M22" s="10" t="s">
        <v>159</v>
      </c>
      <c r="N22" s="9">
        <v>527.30600000000004</v>
      </c>
      <c r="O22" s="10" t="s">
        <v>159</v>
      </c>
      <c r="P22" s="9">
        <v>365.61799999999999</v>
      </c>
      <c r="Q22" s="10" t="s">
        <v>228</v>
      </c>
      <c r="R22" s="9">
        <v>2153.6608919999999</v>
      </c>
      <c r="S22" s="10" t="s">
        <v>178</v>
      </c>
    </row>
    <row r="23" spans="1:19" x14ac:dyDescent="0.2">
      <c r="A23" s="12" t="s">
        <v>190</v>
      </c>
      <c r="B23" s="9">
        <v>22.516999999999999</v>
      </c>
      <c r="C23" s="10" t="s">
        <v>159</v>
      </c>
      <c r="D23" s="9">
        <v>489.90467553000002</v>
      </c>
      <c r="E23" s="10" t="s">
        <v>159</v>
      </c>
      <c r="F23" s="9">
        <v>37.064844000000001</v>
      </c>
      <c r="G23" s="10" t="s">
        <v>178</v>
      </c>
      <c r="H23" s="9">
        <v>402.08300000000003</v>
      </c>
      <c r="I23" s="10" t="s">
        <v>159</v>
      </c>
      <c r="J23" s="9">
        <v>119.371691</v>
      </c>
      <c r="K23" s="10" t="s">
        <v>159</v>
      </c>
      <c r="L23" s="9">
        <v>37.484000000000002</v>
      </c>
      <c r="M23" s="10" t="s">
        <v>159</v>
      </c>
      <c r="N23" s="9">
        <v>489.99043099800002</v>
      </c>
      <c r="O23" s="10" t="s">
        <v>159</v>
      </c>
      <c r="P23" s="9">
        <v>354.67500000000001</v>
      </c>
      <c r="Q23" s="10" t="s">
        <v>159</v>
      </c>
      <c r="R23" s="9">
        <v>1953.0906415280001</v>
      </c>
      <c r="S23" s="10" t="s">
        <v>178</v>
      </c>
    </row>
    <row r="24" spans="1:19" x14ac:dyDescent="0.2">
      <c r="A24" s="12" t="s">
        <v>191</v>
      </c>
      <c r="B24" s="9">
        <v>22.344000000000001</v>
      </c>
      <c r="C24" s="10" t="s">
        <v>159</v>
      </c>
      <c r="D24" s="9">
        <v>497.93299999999999</v>
      </c>
      <c r="E24" s="10" t="s">
        <v>159</v>
      </c>
      <c r="F24" s="9">
        <v>41.609293000000001</v>
      </c>
      <c r="G24" s="10" t="s">
        <v>178</v>
      </c>
      <c r="H24" s="9">
        <v>408.20600000000002</v>
      </c>
      <c r="I24" s="10" t="s">
        <v>159</v>
      </c>
      <c r="J24" s="9">
        <v>121.19210513</v>
      </c>
      <c r="K24" s="10" t="s">
        <v>159</v>
      </c>
      <c r="L24" s="9">
        <v>37.528179999999999</v>
      </c>
      <c r="M24" s="10" t="s">
        <v>159</v>
      </c>
      <c r="N24" s="9">
        <v>498.20667075</v>
      </c>
      <c r="O24" s="10" t="s">
        <v>349</v>
      </c>
      <c r="P24" s="9">
        <v>366.21899999999999</v>
      </c>
      <c r="Q24" s="10" t="s">
        <v>159</v>
      </c>
      <c r="R24" s="9">
        <v>1993.2382488799999</v>
      </c>
      <c r="S24" s="10" t="s">
        <v>178</v>
      </c>
    </row>
    <row r="25" spans="1:19" x14ac:dyDescent="0.2">
      <c r="A25" s="12" t="s">
        <v>193</v>
      </c>
      <c r="B25" s="9">
        <v>21.335999999999999</v>
      </c>
      <c r="C25" s="10" t="s">
        <v>159</v>
      </c>
      <c r="D25" s="9">
        <v>543.67499999999995</v>
      </c>
      <c r="E25" s="10" t="s">
        <v>258</v>
      </c>
      <c r="F25" s="9">
        <v>46.434660000000001</v>
      </c>
      <c r="G25" s="10" t="s">
        <v>178</v>
      </c>
      <c r="H25" s="9">
        <v>437.18400000000003</v>
      </c>
      <c r="I25" s="10" t="s">
        <v>159</v>
      </c>
      <c r="J25" s="9">
        <v>127.401</v>
      </c>
      <c r="K25" s="10" t="s">
        <v>159</v>
      </c>
      <c r="L25" s="9">
        <v>40.332000000000001</v>
      </c>
      <c r="M25" s="10" t="s">
        <v>159</v>
      </c>
      <c r="N25" s="9">
        <v>530.44161474999999</v>
      </c>
      <c r="O25" s="10" t="s">
        <v>259</v>
      </c>
      <c r="P25" s="9">
        <v>391.49900000000002</v>
      </c>
      <c r="Q25" s="10" t="s">
        <v>159</v>
      </c>
      <c r="R25" s="9">
        <v>2138.3032747500001</v>
      </c>
      <c r="S25" s="10" t="s">
        <v>178</v>
      </c>
    </row>
    <row r="26" spans="1:19" x14ac:dyDescent="0.2">
      <c r="A26" s="12" t="s">
        <v>194</v>
      </c>
      <c r="B26" s="9">
        <v>20.100000000000001</v>
      </c>
      <c r="C26" s="10" t="s">
        <v>159</v>
      </c>
      <c r="D26" s="9">
        <v>511.096</v>
      </c>
      <c r="E26" s="10" t="s">
        <v>159</v>
      </c>
      <c r="F26" s="9">
        <v>42.457456000000001</v>
      </c>
      <c r="G26" s="10" t="s">
        <v>178</v>
      </c>
      <c r="H26" s="9">
        <v>410.45600827999999</v>
      </c>
      <c r="I26" s="10" t="s">
        <v>159</v>
      </c>
      <c r="J26" s="9">
        <v>119.562</v>
      </c>
      <c r="K26" s="10" t="s">
        <v>159</v>
      </c>
      <c r="L26" s="9">
        <v>38.476300000000002</v>
      </c>
      <c r="M26" s="10" t="s">
        <v>159</v>
      </c>
      <c r="N26" s="9">
        <v>499.62299999999999</v>
      </c>
      <c r="O26" s="10" t="s">
        <v>260</v>
      </c>
      <c r="P26" s="9">
        <v>361.45800000000003</v>
      </c>
      <c r="Q26" s="10" t="s">
        <v>159</v>
      </c>
      <c r="R26" s="9">
        <v>2003.22876428</v>
      </c>
      <c r="S26" s="10" t="s">
        <v>178</v>
      </c>
    </row>
    <row r="27" spans="1:19" x14ac:dyDescent="0.2">
      <c r="A27" s="12" t="s">
        <v>196</v>
      </c>
      <c r="B27" s="9">
        <v>20.481000000000002</v>
      </c>
      <c r="C27" s="10" t="s">
        <v>159</v>
      </c>
      <c r="D27" s="9">
        <v>542.07799999999997</v>
      </c>
      <c r="E27" s="10" t="s">
        <v>159</v>
      </c>
      <c r="F27" s="9">
        <v>47.935000000000002</v>
      </c>
      <c r="G27" s="10" t="s">
        <v>178</v>
      </c>
      <c r="H27" s="9">
        <v>432.98265291000001</v>
      </c>
      <c r="I27" s="10" t="s">
        <v>159</v>
      </c>
      <c r="J27" s="9">
        <v>124.241</v>
      </c>
      <c r="K27" s="10" t="s">
        <v>159</v>
      </c>
      <c r="L27" s="9">
        <v>39.810861000000003</v>
      </c>
      <c r="M27" s="10" t="s">
        <v>159</v>
      </c>
      <c r="N27" s="9">
        <v>515.754539587865</v>
      </c>
      <c r="O27" s="10" t="s">
        <v>159</v>
      </c>
      <c r="P27" s="9">
        <v>372.05700000000002</v>
      </c>
      <c r="Q27" s="10" t="s">
        <v>159</v>
      </c>
      <c r="R27" s="9">
        <v>2095.34005349787</v>
      </c>
      <c r="S27" s="10" t="s">
        <v>178</v>
      </c>
    </row>
    <row r="28" spans="1:19" x14ac:dyDescent="0.2">
      <c r="A28" s="12" t="s">
        <v>197</v>
      </c>
      <c r="B28" s="9">
        <v>24.533999999999999</v>
      </c>
      <c r="C28" s="10" t="s">
        <v>261</v>
      </c>
      <c r="D28" s="9">
        <v>715.57</v>
      </c>
      <c r="E28" s="10" t="s">
        <v>261</v>
      </c>
      <c r="F28" s="9">
        <v>49.476999999999997</v>
      </c>
      <c r="G28" s="10" t="s">
        <v>350</v>
      </c>
      <c r="H28" s="9">
        <v>522.43352837999998</v>
      </c>
      <c r="I28" s="10" t="s">
        <v>261</v>
      </c>
      <c r="J28" s="9">
        <v>153.27600000000001</v>
      </c>
      <c r="K28" s="10" t="s">
        <v>261</v>
      </c>
      <c r="L28" s="9">
        <v>48.118426999999997</v>
      </c>
      <c r="M28" s="10" t="s">
        <v>261</v>
      </c>
      <c r="N28" s="9">
        <v>640.17508545909095</v>
      </c>
      <c r="O28" s="10" t="s">
        <v>261</v>
      </c>
      <c r="P28" s="9">
        <v>430.17200000000003</v>
      </c>
      <c r="Q28" s="10" t="s">
        <v>261</v>
      </c>
      <c r="R28" s="9">
        <v>2583.75604083909</v>
      </c>
      <c r="S28" s="10" t="s">
        <v>178</v>
      </c>
    </row>
    <row r="29" spans="1:19" x14ac:dyDescent="0.2">
      <c r="A29" s="12" t="s">
        <v>198</v>
      </c>
      <c r="B29" s="9">
        <v>22.7</v>
      </c>
      <c r="C29" s="10" t="s">
        <v>159</v>
      </c>
      <c r="D29" s="9">
        <v>718.51900000000001</v>
      </c>
      <c r="E29" s="10" t="s">
        <v>159</v>
      </c>
      <c r="F29" s="9">
        <v>48.57</v>
      </c>
      <c r="G29" s="10" t="s">
        <v>262</v>
      </c>
      <c r="H29" s="9">
        <v>551.99279329000001</v>
      </c>
      <c r="I29" s="10" t="s">
        <v>159</v>
      </c>
      <c r="J29" s="9">
        <v>159.881</v>
      </c>
      <c r="K29" s="10" t="s">
        <v>159</v>
      </c>
      <c r="L29" s="9">
        <v>52.952297999999999</v>
      </c>
      <c r="M29" s="10" t="s">
        <v>159</v>
      </c>
      <c r="N29" s="9">
        <v>649.821503432952</v>
      </c>
      <c r="O29" s="10" t="s">
        <v>159</v>
      </c>
      <c r="P29" s="9">
        <v>419.68</v>
      </c>
      <c r="Q29" s="10" t="s">
        <v>159</v>
      </c>
      <c r="R29" s="9">
        <v>2624.1165947229501</v>
      </c>
      <c r="S29" s="10" t="s">
        <v>159</v>
      </c>
    </row>
    <row r="30" spans="1:19" x14ac:dyDescent="0.2">
      <c r="A30" s="12" t="s">
        <v>199</v>
      </c>
      <c r="B30" s="9">
        <v>22.128786999999999</v>
      </c>
      <c r="C30" s="10" t="s">
        <v>159</v>
      </c>
      <c r="D30" s="9">
        <v>768.19899999999996</v>
      </c>
      <c r="E30" s="10" t="s">
        <v>159</v>
      </c>
      <c r="F30" s="9">
        <v>43.264000000000003</v>
      </c>
      <c r="G30" s="10" t="s">
        <v>159</v>
      </c>
      <c r="H30" s="9">
        <v>595.25849514000004</v>
      </c>
      <c r="I30" s="10" t="s">
        <v>159</v>
      </c>
      <c r="J30" s="9">
        <v>168.88800000000001</v>
      </c>
      <c r="K30" s="10" t="s">
        <v>159</v>
      </c>
      <c r="L30" s="9">
        <v>56.948473</v>
      </c>
      <c r="M30" s="10" t="s">
        <v>159</v>
      </c>
      <c r="N30" s="9">
        <v>719.959192490737</v>
      </c>
      <c r="O30" s="10" t="s">
        <v>159</v>
      </c>
      <c r="P30" s="9">
        <v>463.46199999999999</v>
      </c>
      <c r="Q30" s="10" t="s">
        <v>159</v>
      </c>
      <c r="R30" s="9">
        <v>2838.10794763074</v>
      </c>
      <c r="S30" s="10" t="s">
        <v>159</v>
      </c>
    </row>
    <row r="31" spans="1:19" x14ac:dyDescent="0.2">
      <c r="A31" s="12" t="s">
        <v>200</v>
      </c>
      <c r="B31" s="9">
        <v>26.424092000000002</v>
      </c>
      <c r="C31" s="10" t="s">
        <v>159</v>
      </c>
      <c r="D31" s="9">
        <v>881.67100000000005</v>
      </c>
      <c r="E31" s="10" t="s">
        <v>159</v>
      </c>
      <c r="F31" s="9">
        <v>34.801000000000002</v>
      </c>
      <c r="G31" s="10" t="s">
        <v>159</v>
      </c>
      <c r="H31" s="9">
        <v>642.72342559000003</v>
      </c>
      <c r="I31" s="10" t="s">
        <v>159</v>
      </c>
      <c r="J31" s="9">
        <v>181.27199999999999</v>
      </c>
      <c r="K31" s="10" t="s">
        <v>159</v>
      </c>
      <c r="L31" s="9">
        <v>61.287807000000001</v>
      </c>
      <c r="M31" s="10" t="s">
        <v>159</v>
      </c>
      <c r="N31" s="9">
        <v>785.02901234322599</v>
      </c>
      <c r="O31" s="10" t="s">
        <v>159</v>
      </c>
      <c r="P31" s="9">
        <v>529.47299999999996</v>
      </c>
      <c r="Q31" s="10" t="s">
        <v>159</v>
      </c>
      <c r="R31" s="9">
        <v>3142.6813369332299</v>
      </c>
      <c r="S31" s="10" t="s">
        <v>159</v>
      </c>
    </row>
    <row r="32" spans="1:19" x14ac:dyDescent="0.2">
      <c r="A32" s="15" t="s">
        <v>201</v>
      </c>
      <c r="B32" s="13">
        <v>26.506713014399999</v>
      </c>
      <c r="C32" s="14" t="s">
        <v>159</v>
      </c>
      <c r="D32" s="13">
        <v>855.36500000000001</v>
      </c>
      <c r="E32" s="14" t="s">
        <v>159</v>
      </c>
      <c r="F32" s="13">
        <v>32.662999999999997</v>
      </c>
      <c r="G32" s="14" t="s">
        <v>159</v>
      </c>
      <c r="H32" s="13">
        <v>642.15702945999999</v>
      </c>
      <c r="I32" s="14" t="s">
        <v>159</v>
      </c>
      <c r="J32" s="13">
        <v>188.54300000000001</v>
      </c>
      <c r="K32" s="14" t="s">
        <v>159</v>
      </c>
      <c r="L32" s="13">
        <v>62.509129000000001</v>
      </c>
      <c r="M32" s="14" t="s">
        <v>159</v>
      </c>
      <c r="N32" s="13">
        <v>763.22039743900405</v>
      </c>
      <c r="O32" s="14" t="s">
        <v>159</v>
      </c>
      <c r="P32" s="13">
        <v>537.58799999999997</v>
      </c>
      <c r="Q32" s="14" t="s">
        <v>159</v>
      </c>
      <c r="R32" s="13">
        <v>3108.5522689134</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4'!A2", "&lt;&lt;&lt; Previous table")</f>
        <v>&lt;&lt;&lt; Previous table</v>
      </c>
    </row>
    <row r="53" spans="1:2" x14ac:dyDescent="0.2">
      <c r="A53" s="17" t="str">
        <f>HYPERLINK("#'LOTTERIES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HYPERLINK("#'INDEX'!B71", "Link to index")</f>
        <v>Link to index</v>
      </c>
    </row>
    <row r="2" spans="1:19" ht="15.75" customHeight="1" x14ac:dyDescent="0.2">
      <c r="A2" s="25" t="s">
        <v>363</v>
      </c>
      <c r="B2" s="24"/>
      <c r="C2" s="24"/>
      <c r="D2" s="24"/>
      <c r="E2" s="24"/>
      <c r="F2" s="24"/>
      <c r="G2" s="24"/>
      <c r="H2" s="24"/>
      <c r="I2" s="24"/>
      <c r="J2" s="24"/>
      <c r="K2" s="24"/>
      <c r="L2" s="24"/>
      <c r="M2" s="24"/>
      <c r="N2" s="24"/>
      <c r="O2" s="24"/>
      <c r="P2" s="24"/>
      <c r="Q2" s="24"/>
      <c r="R2" s="24"/>
      <c r="S2" s="24"/>
    </row>
    <row r="3" spans="1:19" ht="15.75" customHeight="1" x14ac:dyDescent="0.2">
      <c r="A3" s="25" t="s">
        <v>89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30.312214925373102</v>
      </c>
      <c r="C7" s="10" t="s">
        <v>159</v>
      </c>
      <c r="D7" s="9">
        <v>712.11543582089598</v>
      </c>
      <c r="E7" s="10" t="s">
        <v>159</v>
      </c>
      <c r="F7" s="9">
        <v>29.674826865671601</v>
      </c>
      <c r="G7" s="10" t="s">
        <v>159</v>
      </c>
      <c r="H7" s="9">
        <v>508.39444477611897</v>
      </c>
      <c r="I7" s="10" t="s">
        <v>159</v>
      </c>
      <c r="J7" s="9">
        <v>149.29785671641801</v>
      </c>
      <c r="K7" s="10" t="s">
        <v>159</v>
      </c>
      <c r="L7" s="9">
        <v>37.131286567164203</v>
      </c>
      <c r="M7" s="10" t="s">
        <v>159</v>
      </c>
      <c r="N7" s="9">
        <v>586.28522686567203</v>
      </c>
      <c r="O7" s="10" t="s">
        <v>159</v>
      </c>
      <c r="P7" s="9">
        <v>325.52879104477603</v>
      </c>
      <c r="Q7" s="10" t="s">
        <v>159</v>
      </c>
      <c r="R7" s="9">
        <v>2378.7400835820899</v>
      </c>
      <c r="S7" s="10" t="s">
        <v>159</v>
      </c>
    </row>
    <row r="8" spans="1:19" x14ac:dyDescent="0.2">
      <c r="A8" s="12" t="s">
        <v>171</v>
      </c>
      <c r="B8" s="9">
        <v>30.545654867256602</v>
      </c>
      <c r="C8" s="10" t="s">
        <v>159</v>
      </c>
      <c r="D8" s="9">
        <v>721.10498230088501</v>
      </c>
      <c r="E8" s="10" t="s">
        <v>159</v>
      </c>
      <c r="F8" s="9">
        <v>28.383175221238901</v>
      </c>
      <c r="G8" s="10" t="s">
        <v>159</v>
      </c>
      <c r="H8" s="9">
        <v>591.09650442477903</v>
      </c>
      <c r="I8" s="10" t="s">
        <v>159</v>
      </c>
      <c r="J8" s="9">
        <v>155.37953097345101</v>
      </c>
      <c r="K8" s="10" t="s">
        <v>159</v>
      </c>
      <c r="L8" s="9">
        <v>36.6253274336283</v>
      </c>
      <c r="M8" s="10" t="s">
        <v>159</v>
      </c>
      <c r="N8" s="9">
        <v>605.755938053097</v>
      </c>
      <c r="O8" s="10" t="s">
        <v>159</v>
      </c>
      <c r="P8" s="9">
        <v>344.799026548673</v>
      </c>
      <c r="Q8" s="10" t="s">
        <v>159</v>
      </c>
      <c r="R8" s="9">
        <v>2513.6901398230102</v>
      </c>
      <c r="S8" s="10" t="s">
        <v>159</v>
      </c>
    </row>
    <row r="9" spans="1:19" x14ac:dyDescent="0.2">
      <c r="A9" s="12" t="s">
        <v>172</v>
      </c>
      <c r="B9" s="9">
        <v>30.259867435158501</v>
      </c>
      <c r="C9" s="10" t="s">
        <v>159</v>
      </c>
      <c r="D9" s="9">
        <v>693.41900576368903</v>
      </c>
      <c r="E9" s="10" t="s">
        <v>159</v>
      </c>
      <c r="F9" s="9">
        <v>27.101344668587899</v>
      </c>
      <c r="G9" s="10" t="s">
        <v>159</v>
      </c>
      <c r="H9" s="9">
        <v>586.44918155619598</v>
      </c>
      <c r="I9" s="10" t="s">
        <v>159</v>
      </c>
      <c r="J9" s="9">
        <v>157.21612391930799</v>
      </c>
      <c r="K9" s="10" t="s">
        <v>159</v>
      </c>
      <c r="L9" s="9">
        <v>36.160316006809801</v>
      </c>
      <c r="M9" s="10" t="s">
        <v>159</v>
      </c>
      <c r="N9" s="9">
        <v>596.87597982708905</v>
      </c>
      <c r="O9" s="10" t="s">
        <v>159</v>
      </c>
      <c r="P9" s="9">
        <v>346.373429394813</v>
      </c>
      <c r="Q9" s="10" t="s">
        <v>159</v>
      </c>
      <c r="R9" s="9">
        <v>2473.85524857165</v>
      </c>
      <c r="S9" s="10" t="s">
        <v>159</v>
      </c>
    </row>
    <row r="10" spans="1:19" x14ac:dyDescent="0.2">
      <c r="A10" s="12" t="s">
        <v>173</v>
      </c>
      <c r="B10" s="9">
        <v>31.239635869565198</v>
      </c>
      <c r="C10" s="10" t="s">
        <v>159</v>
      </c>
      <c r="D10" s="9">
        <v>809.25439402173902</v>
      </c>
      <c r="E10" s="10" t="s">
        <v>159</v>
      </c>
      <c r="F10" s="9">
        <v>25.328421195652201</v>
      </c>
      <c r="G10" s="10" t="s">
        <v>159</v>
      </c>
      <c r="H10" s="9">
        <v>554.57405706521695</v>
      </c>
      <c r="I10" s="10" t="s">
        <v>159</v>
      </c>
      <c r="J10" s="9">
        <v>161.825527173913</v>
      </c>
      <c r="K10" s="10" t="s">
        <v>159</v>
      </c>
      <c r="L10" s="9">
        <v>36.620451586956499</v>
      </c>
      <c r="M10" s="10" t="s">
        <v>159</v>
      </c>
      <c r="N10" s="9">
        <v>593.260288043478</v>
      </c>
      <c r="O10" s="10" t="s">
        <v>159</v>
      </c>
      <c r="P10" s="9">
        <v>335.900176630435</v>
      </c>
      <c r="Q10" s="10" t="s">
        <v>159</v>
      </c>
      <c r="R10" s="9">
        <v>2548.0029515869601</v>
      </c>
      <c r="S10" s="10" t="s">
        <v>159</v>
      </c>
    </row>
    <row r="11" spans="1:19" x14ac:dyDescent="0.2">
      <c r="A11" s="12" t="s">
        <v>174</v>
      </c>
      <c r="B11" s="9">
        <v>30.791342140026401</v>
      </c>
      <c r="C11" s="10" t="s">
        <v>159</v>
      </c>
      <c r="D11" s="9">
        <v>798.655101717305</v>
      </c>
      <c r="E11" s="10" t="s">
        <v>159</v>
      </c>
      <c r="F11" s="9">
        <v>23.226761587672399</v>
      </c>
      <c r="G11" s="10" t="s">
        <v>178</v>
      </c>
      <c r="H11" s="9">
        <v>544.57922853368598</v>
      </c>
      <c r="I11" s="10" t="s">
        <v>159</v>
      </c>
      <c r="J11" s="9">
        <v>158.247606340819</v>
      </c>
      <c r="K11" s="10" t="s">
        <v>159</v>
      </c>
      <c r="L11" s="9">
        <v>36.829722388375203</v>
      </c>
      <c r="M11" s="10" t="s">
        <v>177</v>
      </c>
      <c r="N11" s="9">
        <v>580.07111492734498</v>
      </c>
      <c r="O11" s="10" t="s">
        <v>282</v>
      </c>
      <c r="P11" s="9">
        <v>326.83884015851999</v>
      </c>
      <c r="Q11" s="10" t="s">
        <v>159</v>
      </c>
      <c r="R11" s="9">
        <v>2499.2397177937501</v>
      </c>
      <c r="S11" s="10" t="s">
        <v>178</v>
      </c>
    </row>
    <row r="12" spans="1:19" x14ac:dyDescent="0.2">
      <c r="A12" s="12" t="s">
        <v>175</v>
      </c>
      <c r="B12" s="9">
        <v>31.1114769230769</v>
      </c>
      <c r="C12" s="10" t="s">
        <v>159</v>
      </c>
      <c r="D12" s="9">
        <v>837.5874</v>
      </c>
      <c r="E12" s="10" t="s">
        <v>159</v>
      </c>
      <c r="F12" s="9">
        <v>22.273984615384599</v>
      </c>
      <c r="G12" s="10" t="s">
        <v>178</v>
      </c>
      <c r="H12" s="9">
        <v>561.33743076923099</v>
      </c>
      <c r="I12" s="10" t="s">
        <v>159</v>
      </c>
      <c r="J12" s="9">
        <v>165.811638461538</v>
      </c>
      <c r="K12" s="10" t="s">
        <v>159</v>
      </c>
      <c r="L12" s="9">
        <v>38.220553846153798</v>
      </c>
      <c r="M12" s="10" t="s">
        <v>159</v>
      </c>
      <c r="N12" s="9">
        <v>617.24813076923101</v>
      </c>
      <c r="O12" s="10" t="s">
        <v>159</v>
      </c>
      <c r="P12" s="9">
        <v>354.54583846153798</v>
      </c>
      <c r="Q12" s="10" t="s">
        <v>159</v>
      </c>
      <c r="R12" s="9">
        <v>2628.1364538461498</v>
      </c>
      <c r="S12" s="10" t="s">
        <v>178</v>
      </c>
    </row>
    <row r="13" spans="1:19" x14ac:dyDescent="0.2">
      <c r="A13" s="12" t="s">
        <v>179</v>
      </c>
      <c r="B13" s="9">
        <v>29.769747183980002</v>
      </c>
      <c r="C13" s="10" t="s">
        <v>159</v>
      </c>
      <c r="D13" s="9">
        <v>831.91494367959899</v>
      </c>
      <c r="E13" s="10" t="s">
        <v>159</v>
      </c>
      <c r="F13" s="9">
        <v>21.7163579474343</v>
      </c>
      <c r="G13" s="10" t="s">
        <v>178</v>
      </c>
      <c r="H13" s="9">
        <v>559.48113642052601</v>
      </c>
      <c r="I13" s="10" t="s">
        <v>159</v>
      </c>
      <c r="J13" s="9">
        <v>165.26304630788499</v>
      </c>
      <c r="K13" s="10" t="s">
        <v>159</v>
      </c>
      <c r="L13" s="9">
        <v>37.643879849812301</v>
      </c>
      <c r="M13" s="10" t="s">
        <v>159</v>
      </c>
      <c r="N13" s="9">
        <v>620.87240050062599</v>
      </c>
      <c r="O13" s="10" t="s">
        <v>159</v>
      </c>
      <c r="P13" s="9">
        <v>366.17019274092598</v>
      </c>
      <c r="Q13" s="10" t="s">
        <v>159</v>
      </c>
      <c r="R13" s="9">
        <v>2632.8317046307898</v>
      </c>
      <c r="S13" s="10" t="s">
        <v>178</v>
      </c>
    </row>
    <row r="14" spans="1:19" x14ac:dyDescent="0.2">
      <c r="A14" s="12" t="s">
        <v>180</v>
      </c>
      <c r="B14" s="9">
        <v>28.673471882640602</v>
      </c>
      <c r="C14" s="10" t="s">
        <v>159</v>
      </c>
      <c r="D14" s="9">
        <v>826.61523227383896</v>
      </c>
      <c r="E14" s="10" t="s">
        <v>159</v>
      </c>
      <c r="F14" s="9">
        <v>21.933198044009799</v>
      </c>
      <c r="G14" s="10" t="s">
        <v>178</v>
      </c>
      <c r="H14" s="9">
        <v>564.43207334963301</v>
      </c>
      <c r="I14" s="10" t="s">
        <v>159</v>
      </c>
      <c r="J14" s="9">
        <v>161.70553056234701</v>
      </c>
      <c r="K14" s="10" t="s">
        <v>159</v>
      </c>
      <c r="L14" s="9">
        <v>36.836977995109997</v>
      </c>
      <c r="M14" s="10" t="s">
        <v>159</v>
      </c>
      <c r="N14" s="9">
        <v>605.71866014669899</v>
      </c>
      <c r="O14" s="10" t="s">
        <v>159</v>
      </c>
      <c r="P14" s="9">
        <v>367.46218826405902</v>
      </c>
      <c r="Q14" s="10" t="s">
        <v>159</v>
      </c>
      <c r="R14" s="9">
        <v>2613.3773325183402</v>
      </c>
      <c r="S14" s="10" t="s">
        <v>178</v>
      </c>
    </row>
    <row r="15" spans="1:19" x14ac:dyDescent="0.2">
      <c r="A15" s="12" t="s">
        <v>181</v>
      </c>
      <c r="B15" s="9">
        <v>28.324172985781999</v>
      </c>
      <c r="C15" s="10" t="s">
        <v>159</v>
      </c>
      <c r="D15" s="9">
        <v>819.82701895734601</v>
      </c>
      <c r="E15" s="10" t="s">
        <v>159</v>
      </c>
      <c r="F15" s="9">
        <v>24.9454648578199</v>
      </c>
      <c r="G15" s="10" t="s">
        <v>178</v>
      </c>
      <c r="H15" s="9">
        <v>564.61832701421804</v>
      </c>
      <c r="I15" s="10" t="s">
        <v>159</v>
      </c>
      <c r="J15" s="9">
        <v>154.72038625592401</v>
      </c>
      <c r="K15" s="10" t="s">
        <v>159</v>
      </c>
      <c r="L15" s="9">
        <v>45.403059241706202</v>
      </c>
      <c r="M15" s="10" t="s">
        <v>159</v>
      </c>
      <c r="N15" s="9">
        <v>606.19459478673002</v>
      </c>
      <c r="O15" s="10" t="s">
        <v>159</v>
      </c>
      <c r="P15" s="9">
        <v>375.82890995260698</v>
      </c>
      <c r="Q15" s="10" t="s">
        <v>159</v>
      </c>
      <c r="R15" s="9">
        <v>2619.86193405213</v>
      </c>
      <c r="S15" s="10" t="s">
        <v>178</v>
      </c>
    </row>
    <row r="16" spans="1:19" x14ac:dyDescent="0.2">
      <c r="A16" s="12" t="s">
        <v>182</v>
      </c>
      <c r="B16" s="9">
        <v>28.232098964326799</v>
      </c>
      <c r="C16" s="10" t="s">
        <v>159</v>
      </c>
      <c r="D16" s="9">
        <v>795.60809896432704</v>
      </c>
      <c r="E16" s="10" t="s">
        <v>159</v>
      </c>
      <c r="F16" s="9">
        <v>24.117025960874599</v>
      </c>
      <c r="G16" s="10" t="s">
        <v>178</v>
      </c>
      <c r="H16" s="9">
        <v>588.38924050632897</v>
      </c>
      <c r="I16" s="10" t="s">
        <v>159</v>
      </c>
      <c r="J16" s="9">
        <v>149.90638204833101</v>
      </c>
      <c r="K16" s="10" t="s">
        <v>159</v>
      </c>
      <c r="L16" s="9">
        <v>46.085261219792898</v>
      </c>
      <c r="M16" s="10" t="s">
        <v>159</v>
      </c>
      <c r="N16" s="9">
        <v>612.92883314154199</v>
      </c>
      <c r="O16" s="10" t="s">
        <v>159</v>
      </c>
      <c r="P16" s="9">
        <v>400.274036823936</v>
      </c>
      <c r="Q16" s="10" t="s">
        <v>159</v>
      </c>
      <c r="R16" s="9">
        <v>2645.54097762946</v>
      </c>
      <c r="S16" s="10" t="s">
        <v>178</v>
      </c>
    </row>
    <row r="17" spans="1:19" x14ac:dyDescent="0.2">
      <c r="A17" s="12" t="s">
        <v>183</v>
      </c>
      <c r="B17" s="9">
        <v>29.0353028953229</v>
      </c>
      <c r="C17" s="10" t="s">
        <v>159</v>
      </c>
      <c r="D17" s="9">
        <v>827.03569710467696</v>
      </c>
      <c r="E17" s="10" t="s">
        <v>159</v>
      </c>
      <c r="F17" s="9">
        <v>23.891973273942099</v>
      </c>
      <c r="G17" s="10" t="s">
        <v>178</v>
      </c>
      <c r="H17" s="9">
        <v>594.12314636879705</v>
      </c>
      <c r="I17" s="10" t="s">
        <v>159</v>
      </c>
      <c r="J17" s="9">
        <v>153.31073051224899</v>
      </c>
      <c r="K17" s="10" t="s">
        <v>159</v>
      </c>
      <c r="L17" s="9">
        <v>46.679191536748299</v>
      </c>
      <c r="M17" s="10" t="s">
        <v>159</v>
      </c>
      <c r="N17" s="9">
        <v>623.18425389754998</v>
      </c>
      <c r="O17" s="10" t="s">
        <v>159</v>
      </c>
      <c r="P17" s="9">
        <v>418.48705122494403</v>
      </c>
      <c r="Q17" s="10" t="s">
        <v>159</v>
      </c>
      <c r="R17" s="9">
        <v>2715.7473468142298</v>
      </c>
      <c r="S17" s="10" t="s">
        <v>178</v>
      </c>
    </row>
    <row r="18" spans="1:19" x14ac:dyDescent="0.2">
      <c r="A18" s="12" t="s">
        <v>185</v>
      </c>
      <c r="B18" s="9">
        <v>29.322349892008599</v>
      </c>
      <c r="C18" s="10" t="s">
        <v>159</v>
      </c>
      <c r="D18" s="9">
        <v>879.05606695464405</v>
      </c>
      <c r="E18" s="10" t="s">
        <v>159</v>
      </c>
      <c r="F18" s="9">
        <v>24.964453282937399</v>
      </c>
      <c r="G18" s="10" t="s">
        <v>178</v>
      </c>
      <c r="H18" s="9">
        <v>622.14352483801304</v>
      </c>
      <c r="I18" s="10" t="s">
        <v>159</v>
      </c>
      <c r="J18" s="9">
        <v>157.17199568034599</v>
      </c>
      <c r="K18" s="10" t="s">
        <v>159</v>
      </c>
      <c r="L18" s="9">
        <v>43.932440604751598</v>
      </c>
      <c r="M18" s="10" t="s">
        <v>159</v>
      </c>
      <c r="N18" s="9">
        <v>623.83356155507602</v>
      </c>
      <c r="O18" s="10" t="s">
        <v>159</v>
      </c>
      <c r="P18" s="9">
        <v>451.900182961555</v>
      </c>
      <c r="Q18" s="10" t="s">
        <v>159</v>
      </c>
      <c r="R18" s="9">
        <v>2832.3245757693298</v>
      </c>
      <c r="S18" s="10" t="s">
        <v>178</v>
      </c>
    </row>
    <row r="19" spans="1:19" x14ac:dyDescent="0.2">
      <c r="A19" s="12" t="s">
        <v>186</v>
      </c>
      <c r="B19" s="9">
        <v>29.947556962025299</v>
      </c>
      <c r="C19" s="10" t="s">
        <v>159</v>
      </c>
      <c r="D19" s="9">
        <v>173.07514556961999</v>
      </c>
      <c r="E19" s="10" t="s">
        <v>178</v>
      </c>
      <c r="F19" s="9">
        <v>25.455284810126599</v>
      </c>
      <c r="G19" s="10" t="s">
        <v>178</v>
      </c>
      <c r="H19" s="9">
        <v>602.854329113924</v>
      </c>
      <c r="I19" s="10" t="s">
        <v>159</v>
      </c>
      <c r="J19" s="9">
        <v>150.796746835443</v>
      </c>
      <c r="K19" s="10" t="s">
        <v>159</v>
      </c>
      <c r="L19" s="9">
        <v>49.647854430379802</v>
      </c>
      <c r="M19" s="10" t="s">
        <v>159</v>
      </c>
      <c r="N19" s="9">
        <v>605.38075614326601</v>
      </c>
      <c r="O19" s="10" t="s">
        <v>159</v>
      </c>
      <c r="P19" s="9">
        <v>427.64739873417699</v>
      </c>
      <c r="Q19" s="10" t="s">
        <v>159</v>
      </c>
      <c r="R19" s="9">
        <v>2064.8050725989601</v>
      </c>
      <c r="S19" s="10" t="s">
        <v>178</v>
      </c>
    </row>
    <row r="20" spans="1:19" x14ac:dyDescent="0.2">
      <c r="A20" s="12" t="s">
        <v>187</v>
      </c>
      <c r="B20" s="9">
        <v>26.1132282497441</v>
      </c>
      <c r="C20" s="10" t="s">
        <v>159</v>
      </c>
      <c r="D20" s="9">
        <v>612.79338178096202</v>
      </c>
      <c r="E20" s="10" t="s">
        <v>159</v>
      </c>
      <c r="F20" s="9">
        <v>23.588788126919098</v>
      </c>
      <c r="G20" s="10" t="s">
        <v>178</v>
      </c>
      <c r="H20" s="9">
        <v>560.903158648925</v>
      </c>
      <c r="I20" s="10" t="s">
        <v>159</v>
      </c>
      <c r="J20" s="9">
        <v>143.762628454452</v>
      </c>
      <c r="K20" s="10" t="s">
        <v>159</v>
      </c>
      <c r="L20" s="9">
        <v>44.885809621289702</v>
      </c>
      <c r="M20" s="10" t="s">
        <v>159</v>
      </c>
      <c r="N20" s="9">
        <v>572.05534698055305</v>
      </c>
      <c r="O20" s="10" t="s">
        <v>159</v>
      </c>
      <c r="P20" s="9">
        <v>403.38455066530202</v>
      </c>
      <c r="Q20" s="10" t="s">
        <v>159</v>
      </c>
      <c r="R20" s="9">
        <v>2387.4868925281498</v>
      </c>
      <c r="S20" s="10" t="s">
        <v>178</v>
      </c>
    </row>
    <row r="21" spans="1:19" x14ac:dyDescent="0.2">
      <c r="A21" s="12" t="s">
        <v>188</v>
      </c>
      <c r="B21" s="9">
        <v>27.888335999999999</v>
      </c>
      <c r="C21" s="10" t="s">
        <v>159</v>
      </c>
      <c r="D21" s="9">
        <v>658.59388200000001</v>
      </c>
      <c r="E21" s="10" t="s">
        <v>159</v>
      </c>
      <c r="F21" s="9">
        <v>26.345841912000001</v>
      </c>
      <c r="G21" s="10" t="s">
        <v>178</v>
      </c>
      <c r="H21" s="9">
        <v>600.72006599999997</v>
      </c>
      <c r="I21" s="10" t="s">
        <v>159</v>
      </c>
      <c r="J21" s="9">
        <v>155.4462</v>
      </c>
      <c r="K21" s="10" t="s">
        <v>159</v>
      </c>
      <c r="L21" s="9">
        <v>47.665349999999997</v>
      </c>
      <c r="M21" s="10" t="s">
        <v>159</v>
      </c>
      <c r="N21" s="9">
        <v>630.08796600000005</v>
      </c>
      <c r="O21" s="10" t="s">
        <v>159</v>
      </c>
      <c r="P21" s="9">
        <v>439.55796600000002</v>
      </c>
      <c r="Q21" s="10" t="s">
        <v>159</v>
      </c>
      <c r="R21" s="9">
        <v>2586.3056079120001</v>
      </c>
      <c r="S21" s="10" t="s">
        <v>178</v>
      </c>
    </row>
    <row r="22" spans="1:19" x14ac:dyDescent="0.2">
      <c r="A22" s="12" t="s">
        <v>189</v>
      </c>
      <c r="B22" s="9">
        <v>30.961847507331399</v>
      </c>
      <c r="C22" s="10" t="s">
        <v>159</v>
      </c>
      <c r="D22" s="9">
        <v>689.20648680351906</v>
      </c>
      <c r="E22" s="10" t="s">
        <v>159</v>
      </c>
      <c r="F22" s="9">
        <v>39.381327554252202</v>
      </c>
      <c r="G22" s="10" t="s">
        <v>178</v>
      </c>
      <c r="H22" s="9">
        <v>634.78402346041105</v>
      </c>
      <c r="I22" s="10" t="s">
        <v>159</v>
      </c>
      <c r="J22" s="9">
        <v>168.37567741935499</v>
      </c>
      <c r="K22" s="10" t="s">
        <v>195</v>
      </c>
      <c r="L22" s="9">
        <v>56.6535659824047</v>
      </c>
      <c r="M22" s="10" t="s">
        <v>159</v>
      </c>
      <c r="N22" s="9">
        <v>677.30213489736104</v>
      </c>
      <c r="O22" s="10" t="s">
        <v>159</v>
      </c>
      <c r="P22" s="9">
        <v>469.62077419354802</v>
      </c>
      <c r="Q22" s="10" t="s">
        <v>228</v>
      </c>
      <c r="R22" s="9">
        <v>2766.28583781818</v>
      </c>
      <c r="S22" s="10" t="s">
        <v>178</v>
      </c>
    </row>
    <row r="23" spans="1:19" x14ac:dyDescent="0.2">
      <c r="A23" s="12" t="s">
        <v>190</v>
      </c>
      <c r="B23" s="9">
        <v>28.1784171428571</v>
      </c>
      <c r="C23" s="10" t="s">
        <v>159</v>
      </c>
      <c r="D23" s="9">
        <v>613.08070823468597</v>
      </c>
      <c r="E23" s="10" t="s">
        <v>159</v>
      </c>
      <c r="F23" s="9">
        <v>46.384004777142898</v>
      </c>
      <c r="G23" s="10" t="s">
        <v>178</v>
      </c>
      <c r="H23" s="9">
        <v>503.17815428571402</v>
      </c>
      <c r="I23" s="10" t="s">
        <v>159</v>
      </c>
      <c r="J23" s="9">
        <v>149.38514473714301</v>
      </c>
      <c r="K23" s="10" t="s">
        <v>159</v>
      </c>
      <c r="L23" s="9">
        <v>46.908548571428597</v>
      </c>
      <c r="M23" s="10" t="s">
        <v>159</v>
      </c>
      <c r="N23" s="9">
        <v>613.18802507749695</v>
      </c>
      <c r="O23" s="10" t="s">
        <v>159</v>
      </c>
      <c r="P23" s="9">
        <v>443.85042857142901</v>
      </c>
      <c r="Q23" s="10" t="s">
        <v>159</v>
      </c>
      <c r="R23" s="9">
        <v>2444.1534313979</v>
      </c>
      <c r="S23" s="10" t="s">
        <v>178</v>
      </c>
    </row>
    <row r="24" spans="1:19" x14ac:dyDescent="0.2">
      <c r="A24" s="12" t="s">
        <v>191</v>
      </c>
      <c r="B24" s="9">
        <v>27.490651685393299</v>
      </c>
      <c r="C24" s="10" t="s">
        <v>159</v>
      </c>
      <c r="D24" s="9">
        <v>612.62543258427002</v>
      </c>
      <c r="E24" s="10" t="s">
        <v>159</v>
      </c>
      <c r="F24" s="9">
        <v>51.193455994381999</v>
      </c>
      <c r="G24" s="10" t="s">
        <v>178</v>
      </c>
      <c r="H24" s="9">
        <v>502.23097752809002</v>
      </c>
      <c r="I24" s="10" t="s">
        <v>159</v>
      </c>
      <c r="J24" s="9">
        <v>149.10714058129199</v>
      </c>
      <c r="K24" s="10" t="s">
        <v>159</v>
      </c>
      <c r="L24" s="9">
        <v>46.172311348314601</v>
      </c>
      <c r="M24" s="10" t="s">
        <v>159</v>
      </c>
      <c r="N24" s="9">
        <v>612.962139855337</v>
      </c>
      <c r="O24" s="10" t="s">
        <v>349</v>
      </c>
      <c r="P24" s="9">
        <v>450.57281460674199</v>
      </c>
      <c r="Q24" s="10" t="s">
        <v>159</v>
      </c>
      <c r="R24" s="9">
        <v>2452.35492418382</v>
      </c>
      <c r="S24" s="10" t="s">
        <v>178</v>
      </c>
    </row>
    <row r="25" spans="1:19" x14ac:dyDescent="0.2">
      <c r="A25" s="12" t="s">
        <v>193</v>
      </c>
      <c r="B25" s="9">
        <v>25.886891966758999</v>
      </c>
      <c r="C25" s="10" t="s">
        <v>159</v>
      </c>
      <c r="D25" s="9">
        <v>659.63891966759002</v>
      </c>
      <c r="E25" s="10" t="s">
        <v>258</v>
      </c>
      <c r="F25" s="9">
        <v>56.339005761772903</v>
      </c>
      <c r="G25" s="10" t="s">
        <v>178</v>
      </c>
      <c r="H25" s="9">
        <v>530.43377285318604</v>
      </c>
      <c r="I25" s="10" t="s">
        <v>159</v>
      </c>
      <c r="J25" s="9">
        <v>154.57517451523501</v>
      </c>
      <c r="K25" s="10" t="s">
        <v>159</v>
      </c>
      <c r="L25" s="9">
        <v>48.9346703601108</v>
      </c>
      <c r="M25" s="10" t="s">
        <v>159</v>
      </c>
      <c r="N25" s="9">
        <v>643.58290099861495</v>
      </c>
      <c r="O25" s="10" t="s">
        <v>259</v>
      </c>
      <c r="P25" s="9">
        <v>475.00432686980599</v>
      </c>
      <c r="Q25" s="10" t="s">
        <v>159</v>
      </c>
      <c r="R25" s="9">
        <v>2594.3956629930799</v>
      </c>
      <c r="S25" s="10" t="s">
        <v>178</v>
      </c>
    </row>
    <row r="26" spans="1:19" x14ac:dyDescent="0.2">
      <c r="A26" s="12" t="s">
        <v>194</v>
      </c>
      <c r="B26" s="9">
        <v>23.9667876588022</v>
      </c>
      <c r="C26" s="10" t="s">
        <v>159</v>
      </c>
      <c r="D26" s="9">
        <v>609.41936842105304</v>
      </c>
      <c r="E26" s="10" t="s">
        <v>159</v>
      </c>
      <c r="F26" s="9">
        <v>50.625315049001799</v>
      </c>
      <c r="G26" s="10" t="s">
        <v>178</v>
      </c>
      <c r="H26" s="9">
        <v>489.41850715056302</v>
      </c>
      <c r="I26" s="10" t="s">
        <v>159</v>
      </c>
      <c r="J26" s="9">
        <v>142.563038112523</v>
      </c>
      <c r="K26" s="10" t="s">
        <v>159</v>
      </c>
      <c r="L26" s="9">
        <v>45.878274228675103</v>
      </c>
      <c r="M26" s="10" t="s">
        <v>159</v>
      </c>
      <c r="N26" s="9">
        <v>595.73922141560797</v>
      </c>
      <c r="O26" s="10" t="s">
        <v>260</v>
      </c>
      <c r="P26" s="9">
        <v>430.99438475499102</v>
      </c>
      <c r="Q26" s="10" t="s">
        <v>159</v>
      </c>
      <c r="R26" s="9">
        <v>2388.6048967912202</v>
      </c>
      <c r="S26" s="10" t="s">
        <v>178</v>
      </c>
    </row>
    <row r="27" spans="1:19" x14ac:dyDescent="0.2">
      <c r="A27" s="12" t="s">
        <v>196</v>
      </c>
      <c r="B27" s="9">
        <v>23.964411398041001</v>
      </c>
      <c r="C27" s="10" t="s">
        <v>159</v>
      </c>
      <c r="D27" s="9">
        <v>634.274703472841</v>
      </c>
      <c r="E27" s="10" t="s">
        <v>159</v>
      </c>
      <c r="F27" s="9">
        <v>56.087791629563696</v>
      </c>
      <c r="G27" s="10" t="s">
        <v>178</v>
      </c>
      <c r="H27" s="9">
        <v>506.62440420635801</v>
      </c>
      <c r="I27" s="10" t="s">
        <v>159</v>
      </c>
      <c r="J27" s="9">
        <v>145.37192698129999</v>
      </c>
      <c r="K27" s="10" t="s">
        <v>159</v>
      </c>
      <c r="L27" s="9">
        <v>46.581897910952797</v>
      </c>
      <c r="M27" s="10" t="s">
        <v>159</v>
      </c>
      <c r="N27" s="9">
        <v>603.47414516336096</v>
      </c>
      <c r="O27" s="10" t="s">
        <v>159</v>
      </c>
      <c r="P27" s="9">
        <v>435.33650756901199</v>
      </c>
      <c r="Q27" s="10" t="s">
        <v>159</v>
      </c>
      <c r="R27" s="9">
        <v>2451.7157883314298</v>
      </c>
      <c r="S27" s="10" t="s">
        <v>178</v>
      </c>
    </row>
    <row r="28" spans="1:19" x14ac:dyDescent="0.2">
      <c r="A28" s="12" t="s">
        <v>197</v>
      </c>
      <c r="B28" s="9">
        <v>28.253879053461901</v>
      </c>
      <c r="C28" s="10" t="s">
        <v>261</v>
      </c>
      <c r="D28" s="9">
        <v>824.06571428571397</v>
      </c>
      <c r="E28" s="10" t="s">
        <v>261</v>
      </c>
      <c r="F28" s="9">
        <v>56.978771253286602</v>
      </c>
      <c r="G28" s="10" t="s">
        <v>350</v>
      </c>
      <c r="H28" s="9">
        <v>601.64562339291899</v>
      </c>
      <c r="I28" s="10" t="s">
        <v>261</v>
      </c>
      <c r="J28" s="9">
        <v>176.51591936897501</v>
      </c>
      <c r="K28" s="10" t="s">
        <v>261</v>
      </c>
      <c r="L28" s="9">
        <v>55.414209533742302</v>
      </c>
      <c r="M28" s="10" t="s">
        <v>261</v>
      </c>
      <c r="N28" s="9">
        <v>737.23931839898796</v>
      </c>
      <c r="O28" s="10" t="s">
        <v>261</v>
      </c>
      <c r="P28" s="9">
        <v>495.39527432077102</v>
      </c>
      <c r="Q28" s="10" t="s">
        <v>261</v>
      </c>
      <c r="R28" s="9">
        <v>2975.5087096078601</v>
      </c>
      <c r="S28" s="10" t="s">
        <v>178</v>
      </c>
    </row>
    <row r="29" spans="1:19" x14ac:dyDescent="0.2">
      <c r="A29" s="12" t="s">
        <v>198</v>
      </c>
      <c r="B29" s="9">
        <v>25.780293863439901</v>
      </c>
      <c r="C29" s="10" t="s">
        <v>159</v>
      </c>
      <c r="D29" s="9">
        <v>816.01898530682797</v>
      </c>
      <c r="E29" s="10" t="s">
        <v>159</v>
      </c>
      <c r="F29" s="9">
        <v>55.160743301642199</v>
      </c>
      <c r="G29" s="10" t="s">
        <v>262</v>
      </c>
      <c r="H29" s="9">
        <v>626.89587759987899</v>
      </c>
      <c r="I29" s="10" t="s">
        <v>159</v>
      </c>
      <c r="J29" s="9">
        <v>181.57617458945501</v>
      </c>
      <c r="K29" s="10" t="s">
        <v>159</v>
      </c>
      <c r="L29" s="9">
        <v>60.1377005808124</v>
      </c>
      <c r="M29" s="10" t="s">
        <v>159</v>
      </c>
      <c r="N29" s="9">
        <v>737.99952939576394</v>
      </c>
      <c r="O29" s="10" t="s">
        <v>159</v>
      </c>
      <c r="P29" s="9">
        <v>476.62879861711298</v>
      </c>
      <c r="Q29" s="10" t="s">
        <v>159</v>
      </c>
      <c r="R29" s="9">
        <v>2980.1981032549302</v>
      </c>
      <c r="S29" s="10" t="s">
        <v>159</v>
      </c>
    </row>
    <row r="30" spans="1:19" x14ac:dyDescent="0.2">
      <c r="A30" s="12" t="s">
        <v>199</v>
      </c>
      <c r="B30" s="9">
        <v>24.746575419574501</v>
      </c>
      <c r="C30" s="10" t="s">
        <v>159</v>
      </c>
      <c r="D30" s="9">
        <v>859.07530723404295</v>
      </c>
      <c r="E30" s="10" t="s">
        <v>159</v>
      </c>
      <c r="F30" s="9">
        <v>48.382039148936201</v>
      </c>
      <c r="G30" s="10" t="s">
        <v>159</v>
      </c>
      <c r="H30" s="9">
        <v>665.67630860762597</v>
      </c>
      <c r="I30" s="10" t="s">
        <v>159</v>
      </c>
      <c r="J30" s="9">
        <v>188.86709106383</v>
      </c>
      <c r="K30" s="10" t="s">
        <v>159</v>
      </c>
      <c r="L30" s="9">
        <v>63.685356188936197</v>
      </c>
      <c r="M30" s="10" t="s">
        <v>159</v>
      </c>
      <c r="N30" s="9">
        <v>805.12883313432201</v>
      </c>
      <c r="O30" s="10" t="s">
        <v>159</v>
      </c>
      <c r="P30" s="9">
        <v>518.28856851063802</v>
      </c>
      <c r="Q30" s="10" t="s">
        <v>159</v>
      </c>
      <c r="R30" s="9">
        <v>3173.8500793079102</v>
      </c>
      <c r="S30" s="10" t="s">
        <v>159</v>
      </c>
    </row>
    <row r="31" spans="1:19" x14ac:dyDescent="0.2">
      <c r="A31" s="12" t="s">
        <v>200</v>
      </c>
      <c r="B31" s="9">
        <v>28.274639159609102</v>
      </c>
      <c r="C31" s="10" t="s">
        <v>159</v>
      </c>
      <c r="D31" s="9">
        <v>943.41668892508198</v>
      </c>
      <c r="E31" s="10" t="s">
        <v>159</v>
      </c>
      <c r="F31" s="9">
        <v>37.238203583061903</v>
      </c>
      <c r="G31" s="10" t="s">
        <v>159</v>
      </c>
      <c r="H31" s="9">
        <v>687.73500099776902</v>
      </c>
      <c r="I31" s="10" t="s">
        <v>159</v>
      </c>
      <c r="J31" s="9">
        <v>193.966944625407</v>
      </c>
      <c r="K31" s="10" t="s">
        <v>159</v>
      </c>
      <c r="L31" s="9">
        <v>65.579949835504905</v>
      </c>
      <c r="M31" s="10" t="s">
        <v>159</v>
      </c>
      <c r="N31" s="9">
        <v>840.00661418485299</v>
      </c>
      <c r="O31" s="10" t="s">
        <v>159</v>
      </c>
      <c r="P31" s="9">
        <v>566.55335667752399</v>
      </c>
      <c r="Q31" s="10" t="s">
        <v>159</v>
      </c>
      <c r="R31" s="9">
        <v>3362.7713979888099</v>
      </c>
      <c r="S31" s="10" t="s">
        <v>159</v>
      </c>
    </row>
    <row r="32" spans="1:19" x14ac:dyDescent="0.2">
      <c r="A32" s="15" t="s">
        <v>201</v>
      </c>
      <c r="B32" s="13">
        <v>26.506713014399999</v>
      </c>
      <c r="C32" s="14" t="s">
        <v>159</v>
      </c>
      <c r="D32" s="13">
        <v>855.36500000000001</v>
      </c>
      <c r="E32" s="14" t="s">
        <v>159</v>
      </c>
      <c r="F32" s="13">
        <v>32.662999999999997</v>
      </c>
      <c r="G32" s="14" t="s">
        <v>159</v>
      </c>
      <c r="H32" s="13">
        <v>642.15702945999999</v>
      </c>
      <c r="I32" s="14" t="s">
        <v>159</v>
      </c>
      <c r="J32" s="13">
        <v>188.54300000000001</v>
      </c>
      <c r="K32" s="14" t="s">
        <v>159</v>
      </c>
      <c r="L32" s="13">
        <v>62.509129000000001</v>
      </c>
      <c r="M32" s="14" t="s">
        <v>159</v>
      </c>
      <c r="N32" s="13">
        <v>763.22039743900405</v>
      </c>
      <c r="O32" s="14" t="s">
        <v>159</v>
      </c>
      <c r="P32" s="13">
        <v>537.58799999999997</v>
      </c>
      <c r="Q32" s="14" t="s">
        <v>159</v>
      </c>
      <c r="R32" s="13">
        <v>3108.5522689134</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5'!A2", "&lt;&lt;&lt; Previous table")</f>
        <v>&lt;&lt;&lt; Previous table</v>
      </c>
    </row>
    <row r="53" spans="1:2" x14ac:dyDescent="0.2">
      <c r="A53" s="17" t="str">
        <f>HYPERLINK("#'LOTTERIES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HYPERLINK("#'INDEX'!B72", "Link to index")</f>
        <v>Link to index</v>
      </c>
    </row>
    <row r="2" spans="1:19" ht="15.75" customHeight="1" x14ac:dyDescent="0.2">
      <c r="A2" s="25" t="s">
        <v>364</v>
      </c>
      <c r="B2" s="24"/>
      <c r="C2" s="24"/>
      <c r="D2" s="24"/>
      <c r="E2" s="24"/>
      <c r="F2" s="24"/>
      <c r="G2" s="24"/>
      <c r="H2" s="24"/>
      <c r="I2" s="24"/>
      <c r="J2" s="24"/>
      <c r="K2" s="24"/>
      <c r="L2" s="24"/>
      <c r="M2" s="24"/>
      <c r="N2" s="24"/>
      <c r="O2" s="24"/>
      <c r="P2" s="24"/>
      <c r="Q2" s="24"/>
      <c r="R2" s="24"/>
      <c r="S2" s="24"/>
    </row>
    <row r="3" spans="1:19" ht="15.75" customHeight="1" x14ac:dyDescent="0.2">
      <c r="A3" s="25" t="s">
        <v>90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67.211396715095205</v>
      </c>
      <c r="C7" s="10" t="s">
        <v>159</v>
      </c>
      <c r="D7" s="18">
        <v>77.193324097564698</v>
      </c>
      <c r="E7" s="10" t="s">
        <v>159</v>
      </c>
      <c r="F7" s="18">
        <v>114.93877427000101</v>
      </c>
      <c r="G7" s="10" t="s">
        <v>159</v>
      </c>
      <c r="H7" s="18">
        <v>103.85424581205901</v>
      </c>
      <c r="I7" s="10" t="s">
        <v>159</v>
      </c>
      <c r="J7" s="18">
        <v>67.756753557349697</v>
      </c>
      <c r="K7" s="10" t="s">
        <v>159</v>
      </c>
      <c r="L7" s="18">
        <v>54.169038988089298</v>
      </c>
      <c r="M7" s="10" t="s">
        <v>159</v>
      </c>
      <c r="N7" s="18">
        <v>86.421578639334896</v>
      </c>
      <c r="O7" s="10" t="s">
        <v>159</v>
      </c>
      <c r="P7" s="18">
        <v>124.205917599885</v>
      </c>
      <c r="Q7" s="10" t="s">
        <v>159</v>
      </c>
      <c r="R7" s="18">
        <v>87.689051556639996</v>
      </c>
      <c r="S7" s="10" t="s">
        <v>159</v>
      </c>
    </row>
    <row r="8" spans="1:19" x14ac:dyDescent="0.2">
      <c r="A8" s="12" t="s">
        <v>171</v>
      </c>
      <c r="B8" s="18">
        <v>67.828193823119904</v>
      </c>
      <c r="C8" s="10" t="s">
        <v>159</v>
      </c>
      <c r="D8" s="18">
        <v>78.146939820511406</v>
      </c>
      <c r="E8" s="10" t="s">
        <v>159</v>
      </c>
      <c r="F8" s="18">
        <v>109.03581492828501</v>
      </c>
      <c r="G8" s="10" t="s">
        <v>159</v>
      </c>
      <c r="H8" s="18">
        <v>120.21404757677</v>
      </c>
      <c r="I8" s="10" t="s">
        <v>159</v>
      </c>
      <c r="J8" s="18">
        <v>70.852777643988105</v>
      </c>
      <c r="K8" s="10" t="s">
        <v>159</v>
      </c>
      <c r="L8" s="18">
        <v>53.976088061739198</v>
      </c>
      <c r="M8" s="10" t="s">
        <v>159</v>
      </c>
      <c r="N8" s="18">
        <v>89.359212403633606</v>
      </c>
      <c r="O8" s="10" t="s">
        <v>159</v>
      </c>
      <c r="P8" s="18">
        <v>130.79299918176301</v>
      </c>
      <c r="Q8" s="10" t="s">
        <v>159</v>
      </c>
      <c r="R8" s="18">
        <v>92.600995157578495</v>
      </c>
      <c r="S8" s="10" t="s">
        <v>159</v>
      </c>
    </row>
    <row r="9" spans="1:19" x14ac:dyDescent="0.2">
      <c r="A9" s="12" t="s">
        <v>172</v>
      </c>
      <c r="B9" s="18">
        <v>67.872620986493004</v>
      </c>
      <c r="C9" s="10" t="s">
        <v>159</v>
      </c>
      <c r="D9" s="18">
        <v>75.925499781284103</v>
      </c>
      <c r="E9" s="10" t="s">
        <v>159</v>
      </c>
      <c r="F9" s="18">
        <v>104.42426873173901</v>
      </c>
      <c r="G9" s="10" t="s">
        <v>159</v>
      </c>
      <c r="H9" s="18">
        <v>119.99879124864</v>
      </c>
      <c r="I9" s="10" t="s">
        <v>159</v>
      </c>
      <c r="J9" s="18">
        <v>72.867057876811799</v>
      </c>
      <c r="K9" s="10" t="s">
        <v>159</v>
      </c>
      <c r="L9" s="18">
        <v>54.3722764824115</v>
      </c>
      <c r="M9" s="10" t="s">
        <v>159</v>
      </c>
      <c r="N9" s="18">
        <v>89.008974872812601</v>
      </c>
      <c r="O9" s="10" t="s">
        <v>159</v>
      </c>
      <c r="P9" s="18">
        <v>132.26665895460599</v>
      </c>
      <c r="Q9" s="10" t="s">
        <v>159</v>
      </c>
      <c r="R9" s="18">
        <v>92.047303370700206</v>
      </c>
      <c r="S9" s="10" t="s">
        <v>159</v>
      </c>
    </row>
    <row r="10" spans="1:19" x14ac:dyDescent="0.2">
      <c r="A10" s="12" t="s">
        <v>173</v>
      </c>
      <c r="B10" s="18">
        <v>73.097015003310602</v>
      </c>
      <c r="C10" s="10" t="s">
        <v>159</v>
      </c>
      <c r="D10" s="18">
        <v>92.661345179001003</v>
      </c>
      <c r="E10" s="10" t="s">
        <v>159</v>
      </c>
      <c r="F10" s="18">
        <v>101.73830730175099</v>
      </c>
      <c r="G10" s="10" t="s">
        <v>159</v>
      </c>
      <c r="H10" s="18">
        <v>118.079311022507</v>
      </c>
      <c r="I10" s="10" t="s">
        <v>159</v>
      </c>
      <c r="J10" s="18">
        <v>78.992742745468803</v>
      </c>
      <c r="K10" s="10" t="s">
        <v>159</v>
      </c>
      <c r="L10" s="18">
        <v>58.1645753757943</v>
      </c>
      <c r="M10" s="10" t="s">
        <v>159</v>
      </c>
      <c r="N10" s="18">
        <v>92.525119830218301</v>
      </c>
      <c r="O10" s="10" t="s">
        <v>159</v>
      </c>
      <c r="P10" s="18">
        <v>133.75447741060401</v>
      </c>
      <c r="Q10" s="10" t="s">
        <v>159</v>
      </c>
      <c r="R10" s="18">
        <v>99.101864267173298</v>
      </c>
      <c r="S10" s="10" t="s">
        <v>159</v>
      </c>
    </row>
    <row r="11" spans="1:19" x14ac:dyDescent="0.2">
      <c r="A11" s="12" t="s">
        <v>174</v>
      </c>
      <c r="B11" s="18">
        <v>72.883176965316906</v>
      </c>
      <c r="C11" s="10" t="s">
        <v>159</v>
      </c>
      <c r="D11" s="18">
        <v>92.864250206372603</v>
      </c>
      <c r="E11" s="10" t="s">
        <v>159</v>
      </c>
      <c r="F11" s="18">
        <v>94.921037539902102</v>
      </c>
      <c r="G11" s="10" t="s">
        <v>178</v>
      </c>
      <c r="H11" s="18">
        <v>116.570977603855</v>
      </c>
      <c r="I11" s="10" t="s">
        <v>159</v>
      </c>
      <c r="J11" s="18">
        <v>78.848567195598804</v>
      </c>
      <c r="K11" s="10" t="s">
        <v>159</v>
      </c>
      <c r="L11" s="18">
        <v>59.885161738266497</v>
      </c>
      <c r="M11" s="10" t="s">
        <v>177</v>
      </c>
      <c r="N11" s="18">
        <v>91.729732155638104</v>
      </c>
      <c r="O11" s="10" t="s">
        <v>282</v>
      </c>
      <c r="P11" s="18">
        <v>131.63932002233</v>
      </c>
      <c r="Q11" s="10" t="s">
        <v>159</v>
      </c>
      <c r="R11" s="18">
        <v>98.509691270301403</v>
      </c>
      <c r="S11" s="10" t="s">
        <v>178</v>
      </c>
    </row>
    <row r="12" spans="1:19" x14ac:dyDescent="0.2">
      <c r="A12" s="12" t="s">
        <v>175</v>
      </c>
      <c r="B12" s="18">
        <v>74.784217889819999</v>
      </c>
      <c r="C12" s="10" t="s">
        <v>159</v>
      </c>
      <c r="D12" s="18">
        <v>99.374996314895697</v>
      </c>
      <c r="E12" s="10" t="s">
        <v>159</v>
      </c>
      <c r="F12" s="18">
        <v>93.488605590084106</v>
      </c>
      <c r="G12" s="10" t="s">
        <v>178</v>
      </c>
      <c r="H12" s="18">
        <v>120.530376484253</v>
      </c>
      <c r="I12" s="10" t="s">
        <v>159</v>
      </c>
      <c r="J12" s="18">
        <v>84.390280289214601</v>
      </c>
      <c r="K12" s="10" t="s">
        <v>159</v>
      </c>
      <c r="L12" s="18">
        <v>63.391831819413703</v>
      </c>
      <c r="M12" s="10" t="s">
        <v>159</v>
      </c>
      <c r="N12" s="18">
        <v>99.173784122851103</v>
      </c>
      <c r="O12" s="10" t="s">
        <v>159</v>
      </c>
      <c r="P12" s="18">
        <v>144.75049812339699</v>
      </c>
      <c r="Q12" s="10" t="s">
        <v>159</v>
      </c>
      <c r="R12" s="18">
        <v>105.193873368391</v>
      </c>
      <c r="S12" s="10" t="s">
        <v>178</v>
      </c>
    </row>
    <row r="13" spans="1:19" x14ac:dyDescent="0.2">
      <c r="A13" s="12" t="s">
        <v>179</v>
      </c>
      <c r="B13" s="18">
        <v>72.422049877676301</v>
      </c>
      <c r="C13" s="10" t="s">
        <v>159</v>
      </c>
      <c r="D13" s="18">
        <v>100.297496101739</v>
      </c>
      <c r="E13" s="10" t="s">
        <v>159</v>
      </c>
      <c r="F13" s="18">
        <v>93.009332628983998</v>
      </c>
      <c r="G13" s="10" t="s">
        <v>178</v>
      </c>
      <c r="H13" s="18">
        <v>119.77414854618</v>
      </c>
      <c r="I13" s="10" t="s">
        <v>159</v>
      </c>
      <c r="J13" s="18">
        <v>85.415686529504796</v>
      </c>
      <c r="K13" s="10" t="s">
        <v>159</v>
      </c>
      <c r="L13" s="18">
        <v>63.060717635925599</v>
      </c>
      <c r="M13" s="10" t="s">
        <v>159</v>
      </c>
      <c r="N13" s="18">
        <v>100.768780607591</v>
      </c>
      <c r="O13" s="10" t="s">
        <v>159</v>
      </c>
      <c r="P13" s="18">
        <v>150.49835818252399</v>
      </c>
      <c r="Q13" s="10" t="s">
        <v>159</v>
      </c>
      <c r="R13" s="18">
        <v>106.424591534111</v>
      </c>
      <c r="S13" s="10" t="s">
        <v>178</v>
      </c>
    </row>
    <row r="14" spans="1:19" x14ac:dyDescent="0.2">
      <c r="A14" s="12" t="s">
        <v>180</v>
      </c>
      <c r="B14" s="18">
        <v>70.6183955975266</v>
      </c>
      <c r="C14" s="10" t="s">
        <v>159</v>
      </c>
      <c r="D14" s="18">
        <v>101.238314626703</v>
      </c>
      <c r="E14" s="10" t="s">
        <v>159</v>
      </c>
      <c r="F14" s="18">
        <v>94.8194444444445</v>
      </c>
      <c r="G14" s="10" t="s">
        <v>178</v>
      </c>
      <c r="H14" s="18">
        <v>120.602066449997</v>
      </c>
      <c r="I14" s="10" t="s">
        <v>159</v>
      </c>
      <c r="J14" s="18">
        <v>84.794682495860997</v>
      </c>
      <c r="K14" s="10" t="s">
        <v>159</v>
      </c>
      <c r="L14" s="18">
        <v>62.440437616742301</v>
      </c>
      <c r="M14" s="10" t="s">
        <v>159</v>
      </c>
      <c r="N14" s="18">
        <v>99.213346741537904</v>
      </c>
      <c r="O14" s="10" t="s">
        <v>159</v>
      </c>
      <c r="P14" s="18">
        <v>151.76781590817001</v>
      </c>
      <c r="Q14" s="10" t="s">
        <v>159</v>
      </c>
      <c r="R14" s="18">
        <v>106.631213312272</v>
      </c>
      <c r="S14" s="10" t="s">
        <v>178</v>
      </c>
    </row>
    <row r="15" spans="1:19" x14ac:dyDescent="0.2">
      <c r="A15" s="12" t="s">
        <v>181</v>
      </c>
      <c r="B15" s="18">
        <v>70.9547080182369</v>
      </c>
      <c r="C15" s="10" t="s">
        <v>159</v>
      </c>
      <c r="D15" s="18">
        <v>102.694365369588</v>
      </c>
      <c r="E15" s="10" t="s">
        <v>159</v>
      </c>
      <c r="F15" s="18">
        <v>109.064739876524</v>
      </c>
      <c r="G15" s="10" t="s">
        <v>178</v>
      </c>
      <c r="H15" s="18">
        <v>121.465773591472</v>
      </c>
      <c r="I15" s="10" t="s">
        <v>159</v>
      </c>
      <c r="J15" s="18">
        <v>82.843689523935794</v>
      </c>
      <c r="K15" s="10" t="s">
        <v>159</v>
      </c>
      <c r="L15" s="18">
        <v>78.688763450724693</v>
      </c>
      <c r="M15" s="10" t="s">
        <v>159</v>
      </c>
      <c r="N15" s="18">
        <v>100.80769496641101</v>
      </c>
      <c r="O15" s="10" t="s">
        <v>159</v>
      </c>
      <c r="P15" s="18">
        <v>156.91387969567501</v>
      </c>
      <c r="Q15" s="10" t="s">
        <v>159</v>
      </c>
      <c r="R15" s="18">
        <v>108.639266679557</v>
      </c>
      <c r="S15" s="10" t="s">
        <v>178</v>
      </c>
    </row>
    <row r="16" spans="1:19" x14ac:dyDescent="0.2">
      <c r="A16" s="12" t="s">
        <v>182</v>
      </c>
      <c r="B16" s="18">
        <v>71.397296837387699</v>
      </c>
      <c r="C16" s="10" t="s">
        <v>159</v>
      </c>
      <c r="D16" s="18">
        <v>101.35392643481801</v>
      </c>
      <c r="E16" s="10" t="s">
        <v>159</v>
      </c>
      <c r="F16" s="18">
        <v>106.034078141724</v>
      </c>
      <c r="G16" s="10" t="s">
        <v>178</v>
      </c>
      <c r="H16" s="18">
        <v>127.059398983329</v>
      </c>
      <c r="I16" s="10" t="s">
        <v>159</v>
      </c>
      <c r="J16" s="18">
        <v>81.643896760687696</v>
      </c>
      <c r="K16" s="10" t="s">
        <v>159</v>
      </c>
      <c r="L16" s="18">
        <v>81.455824420177194</v>
      </c>
      <c r="M16" s="10" t="s">
        <v>159</v>
      </c>
      <c r="N16" s="18">
        <v>102.998592692546</v>
      </c>
      <c r="O16" s="10" t="s">
        <v>159</v>
      </c>
      <c r="P16" s="18">
        <v>167.76065317886699</v>
      </c>
      <c r="Q16" s="10" t="s">
        <v>159</v>
      </c>
      <c r="R16" s="18">
        <v>110.94774366690901</v>
      </c>
      <c r="S16" s="10" t="s">
        <v>178</v>
      </c>
    </row>
    <row r="17" spans="1:19" x14ac:dyDescent="0.2">
      <c r="A17" s="12" t="s">
        <v>183</v>
      </c>
      <c r="B17" s="18">
        <v>74.263697316394499</v>
      </c>
      <c r="C17" s="10" t="s">
        <v>159</v>
      </c>
      <c r="D17" s="18">
        <v>107.014432077747</v>
      </c>
      <c r="E17" s="10" t="s">
        <v>159</v>
      </c>
      <c r="F17" s="18">
        <v>105.180771398663</v>
      </c>
      <c r="G17" s="10" t="s">
        <v>178</v>
      </c>
      <c r="H17" s="18">
        <v>129.04872695009999</v>
      </c>
      <c r="I17" s="10" t="s">
        <v>159</v>
      </c>
      <c r="J17" s="18">
        <v>85.144041282353399</v>
      </c>
      <c r="K17" s="10" t="s">
        <v>159</v>
      </c>
      <c r="L17" s="18">
        <v>84.246970571263702</v>
      </c>
      <c r="M17" s="10" t="s">
        <v>159</v>
      </c>
      <c r="N17" s="18">
        <v>105.91925723962299</v>
      </c>
      <c r="O17" s="10" t="s">
        <v>159</v>
      </c>
      <c r="P17" s="18">
        <v>175.63533918276801</v>
      </c>
      <c r="Q17" s="10" t="s">
        <v>159</v>
      </c>
      <c r="R17" s="18">
        <v>115.200617232298</v>
      </c>
      <c r="S17" s="10" t="s">
        <v>178</v>
      </c>
    </row>
    <row r="18" spans="1:19" x14ac:dyDescent="0.2">
      <c r="A18" s="12" t="s">
        <v>185</v>
      </c>
      <c r="B18" s="18">
        <v>75.775299687203201</v>
      </c>
      <c r="C18" s="10" t="s">
        <v>159</v>
      </c>
      <c r="D18" s="18">
        <v>115.127686624595</v>
      </c>
      <c r="E18" s="10" t="s">
        <v>159</v>
      </c>
      <c r="F18" s="18">
        <v>109.38075490702001</v>
      </c>
      <c r="G18" s="10" t="s">
        <v>178</v>
      </c>
      <c r="H18" s="18">
        <v>135.57273851143199</v>
      </c>
      <c r="I18" s="10" t="s">
        <v>159</v>
      </c>
      <c r="J18" s="18">
        <v>88.743496187047</v>
      </c>
      <c r="K18" s="10" t="s">
        <v>159</v>
      </c>
      <c r="L18" s="18">
        <v>80.631089327058604</v>
      </c>
      <c r="M18" s="10" t="s">
        <v>159</v>
      </c>
      <c r="N18" s="18">
        <v>106.758832378771</v>
      </c>
      <c r="O18" s="10" t="s">
        <v>159</v>
      </c>
      <c r="P18" s="18">
        <v>189.06184067654701</v>
      </c>
      <c r="Q18" s="10" t="s">
        <v>159</v>
      </c>
      <c r="R18" s="18">
        <v>121.079604794688</v>
      </c>
      <c r="S18" s="10" t="s">
        <v>178</v>
      </c>
    </row>
    <row r="19" spans="1:19" x14ac:dyDescent="0.2">
      <c r="A19" s="12" t="s">
        <v>186</v>
      </c>
      <c r="B19" s="18">
        <v>77.517405179666696</v>
      </c>
      <c r="C19" s="10" t="s">
        <v>159</v>
      </c>
      <c r="D19" s="18">
        <v>22.828494052876302</v>
      </c>
      <c r="E19" s="10" t="s">
        <v>178</v>
      </c>
      <c r="F19" s="18">
        <v>111.03486428232399</v>
      </c>
      <c r="G19" s="10" t="s">
        <v>178</v>
      </c>
      <c r="H19" s="18">
        <v>131.38024227664999</v>
      </c>
      <c r="I19" s="10" t="s">
        <v>159</v>
      </c>
      <c r="J19" s="18">
        <v>85.938589226039994</v>
      </c>
      <c r="K19" s="10" t="s">
        <v>159</v>
      </c>
      <c r="L19" s="18">
        <v>92.048811388467399</v>
      </c>
      <c r="M19" s="10" t="s">
        <v>159</v>
      </c>
      <c r="N19" s="18">
        <v>103.777957632113</v>
      </c>
      <c r="O19" s="10" t="s">
        <v>159</v>
      </c>
      <c r="P19" s="18">
        <v>177.887747677314</v>
      </c>
      <c r="Q19" s="10" t="s">
        <v>159</v>
      </c>
      <c r="R19" s="18">
        <v>88.540446388477605</v>
      </c>
      <c r="S19" s="10" t="s">
        <v>178</v>
      </c>
    </row>
    <row r="20" spans="1:19" x14ac:dyDescent="0.2">
      <c r="A20" s="12" t="s">
        <v>187</v>
      </c>
      <c r="B20" s="18">
        <v>68.195109101286405</v>
      </c>
      <c r="C20" s="10" t="s">
        <v>159</v>
      </c>
      <c r="D20" s="18">
        <v>82.1983347310249</v>
      </c>
      <c r="E20" s="10" t="s">
        <v>159</v>
      </c>
      <c r="F20" s="18">
        <v>104.372095237528</v>
      </c>
      <c r="G20" s="10" t="s">
        <v>178</v>
      </c>
      <c r="H20" s="18">
        <v>123.62773038448201</v>
      </c>
      <c r="I20" s="10" t="s">
        <v>159</v>
      </c>
      <c r="J20" s="18">
        <v>83.473931186250198</v>
      </c>
      <c r="K20" s="10" t="s">
        <v>159</v>
      </c>
      <c r="L20" s="18">
        <v>84.875442350999407</v>
      </c>
      <c r="M20" s="10" t="s">
        <v>159</v>
      </c>
      <c r="N20" s="18">
        <v>99.349420953583106</v>
      </c>
      <c r="O20" s="10" t="s">
        <v>159</v>
      </c>
      <c r="P20" s="18">
        <v>168.29176805139099</v>
      </c>
      <c r="Q20" s="10" t="s">
        <v>159</v>
      </c>
      <c r="R20" s="18">
        <v>103.757039967629</v>
      </c>
      <c r="S20" s="10" t="s">
        <v>178</v>
      </c>
    </row>
    <row r="21" spans="1:19" x14ac:dyDescent="0.2">
      <c r="A21" s="12" t="s">
        <v>188</v>
      </c>
      <c r="B21" s="18">
        <v>72.994784367202598</v>
      </c>
      <c r="C21" s="10" t="s">
        <v>159</v>
      </c>
      <c r="D21" s="18">
        <v>89.297145291345799</v>
      </c>
      <c r="E21" s="10" t="s">
        <v>159</v>
      </c>
      <c r="F21" s="18">
        <v>117.119905603617</v>
      </c>
      <c r="G21" s="10" t="s">
        <v>178</v>
      </c>
      <c r="H21" s="18">
        <v>132.85895710852299</v>
      </c>
      <c r="I21" s="10" t="s">
        <v>159</v>
      </c>
      <c r="J21" s="18">
        <v>91.450746660946194</v>
      </c>
      <c r="K21" s="10" t="s">
        <v>159</v>
      </c>
      <c r="L21" s="18">
        <v>91.683179327496603</v>
      </c>
      <c r="M21" s="10" t="s">
        <v>159</v>
      </c>
      <c r="N21" s="18">
        <v>109.970563686315</v>
      </c>
      <c r="O21" s="10" t="s">
        <v>159</v>
      </c>
      <c r="P21" s="18">
        <v>182.01703136473199</v>
      </c>
      <c r="Q21" s="10" t="s">
        <v>159</v>
      </c>
      <c r="R21" s="18">
        <v>113.081048348954</v>
      </c>
      <c r="S21" s="10" t="s">
        <v>178</v>
      </c>
    </row>
    <row r="22" spans="1:19" x14ac:dyDescent="0.2">
      <c r="A22" s="12" t="s">
        <v>189</v>
      </c>
      <c r="B22" s="18">
        <v>81.302046970018907</v>
      </c>
      <c r="C22" s="10" t="s">
        <v>159</v>
      </c>
      <c r="D22" s="18">
        <v>94.283558275061395</v>
      </c>
      <c r="E22" s="10" t="s">
        <v>159</v>
      </c>
      <c r="F22" s="18">
        <v>174.01755506176599</v>
      </c>
      <c r="G22" s="10" t="s">
        <v>178</v>
      </c>
      <c r="H22" s="18">
        <v>140.69942879398201</v>
      </c>
      <c r="I22" s="10" t="s">
        <v>159</v>
      </c>
      <c r="J22" s="18">
        <v>100.298016411944</v>
      </c>
      <c r="K22" s="10" t="s">
        <v>195</v>
      </c>
      <c r="L22" s="18">
        <v>111.051383956503</v>
      </c>
      <c r="M22" s="10" t="s">
        <v>159</v>
      </c>
      <c r="N22" s="18">
        <v>118.372383653258</v>
      </c>
      <c r="O22" s="10" t="s">
        <v>159</v>
      </c>
      <c r="P22" s="18">
        <v>193.28985230654399</v>
      </c>
      <c r="Q22" s="10" t="s">
        <v>228</v>
      </c>
      <c r="R22" s="18">
        <v>121.47694963059701</v>
      </c>
      <c r="S22" s="10" t="s">
        <v>178</v>
      </c>
    </row>
    <row r="23" spans="1:19" x14ac:dyDescent="0.2">
      <c r="A23" s="12" t="s">
        <v>190</v>
      </c>
      <c r="B23" s="18">
        <v>74.820234724935901</v>
      </c>
      <c r="C23" s="10" t="s">
        <v>159</v>
      </c>
      <c r="D23" s="18">
        <v>84.794257849624998</v>
      </c>
      <c r="E23" s="10" t="s">
        <v>159</v>
      </c>
      <c r="F23" s="18">
        <v>206.250957806435</v>
      </c>
      <c r="G23" s="10" t="s">
        <v>178</v>
      </c>
      <c r="H23" s="18">
        <v>112.464634796144</v>
      </c>
      <c r="I23" s="10" t="s">
        <v>159</v>
      </c>
      <c r="J23" s="18">
        <v>90.446700507614196</v>
      </c>
      <c r="K23" s="10" t="s">
        <v>159</v>
      </c>
      <c r="L23" s="18">
        <v>93.931207994827801</v>
      </c>
      <c r="M23" s="10" t="s">
        <v>159</v>
      </c>
      <c r="N23" s="18">
        <v>107.637663241306</v>
      </c>
      <c r="O23" s="10" t="s">
        <v>159</v>
      </c>
      <c r="P23" s="18">
        <v>183.98277380714001</v>
      </c>
      <c r="Q23" s="10" t="s">
        <v>159</v>
      </c>
      <c r="R23" s="18">
        <v>108.29685899499501</v>
      </c>
      <c r="S23" s="10" t="s">
        <v>178</v>
      </c>
    </row>
    <row r="24" spans="1:19" x14ac:dyDescent="0.2">
      <c r="A24" s="12" t="s">
        <v>191</v>
      </c>
      <c r="B24" s="18">
        <v>73.132892127020298</v>
      </c>
      <c r="C24" s="10" t="s">
        <v>159</v>
      </c>
      <c r="D24" s="18">
        <v>84.881919414570106</v>
      </c>
      <c r="E24" s="10" t="s">
        <v>159</v>
      </c>
      <c r="F24" s="18">
        <v>229.38437282071499</v>
      </c>
      <c r="G24" s="10" t="s">
        <v>178</v>
      </c>
      <c r="H24" s="18">
        <v>112.523546005314</v>
      </c>
      <c r="I24" s="10" t="s">
        <v>159</v>
      </c>
      <c r="J24" s="18">
        <v>90.988445238768307</v>
      </c>
      <c r="K24" s="10" t="s">
        <v>159</v>
      </c>
      <c r="L24" s="18">
        <v>93.513724982058804</v>
      </c>
      <c r="M24" s="10" t="s">
        <v>159</v>
      </c>
      <c r="N24" s="18">
        <v>107.098403186769</v>
      </c>
      <c r="O24" s="10" t="s">
        <v>349</v>
      </c>
      <c r="P24" s="18">
        <v>187.99130521155999</v>
      </c>
      <c r="Q24" s="10" t="s">
        <v>159</v>
      </c>
      <c r="R24" s="18">
        <v>108.82313352853301</v>
      </c>
      <c r="S24" s="10" t="s">
        <v>178</v>
      </c>
    </row>
    <row r="25" spans="1:19" x14ac:dyDescent="0.2">
      <c r="A25" s="12" t="s">
        <v>193</v>
      </c>
      <c r="B25" s="18">
        <v>68.618070776053798</v>
      </c>
      <c r="C25" s="10" t="s">
        <v>159</v>
      </c>
      <c r="D25" s="18">
        <v>91.248869616706898</v>
      </c>
      <c r="E25" s="10" t="s">
        <v>258</v>
      </c>
      <c r="F25" s="18">
        <v>254.20596664394799</v>
      </c>
      <c r="G25" s="10" t="s">
        <v>178</v>
      </c>
      <c r="H25" s="18">
        <v>118.80749003741499</v>
      </c>
      <c r="I25" s="10" t="s">
        <v>159</v>
      </c>
      <c r="J25" s="18">
        <v>94.901964581881501</v>
      </c>
      <c r="K25" s="10" t="s">
        <v>159</v>
      </c>
      <c r="L25" s="18">
        <v>99.898570701422599</v>
      </c>
      <c r="M25" s="10" t="s">
        <v>159</v>
      </c>
      <c r="N25" s="18">
        <v>111.41367372679299</v>
      </c>
      <c r="O25" s="10" t="s">
        <v>259</v>
      </c>
      <c r="P25" s="18">
        <v>199.55282722223501</v>
      </c>
      <c r="Q25" s="10" t="s">
        <v>159</v>
      </c>
      <c r="R25" s="18">
        <v>114.940604064816</v>
      </c>
      <c r="S25" s="10" t="s">
        <v>178</v>
      </c>
    </row>
    <row r="26" spans="1:19" x14ac:dyDescent="0.2">
      <c r="A26" s="12" t="s">
        <v>194</v>
      </c>
      <c r="B26" s="18">
        <v>63.150949620623003</v>
      </c>
      <c r="C26" s="10" t="s">
        <v>159</v>
      </c>
      <c r="D26" s="18">
        <v>84.365015002102098</v>
      </c>
      <c r="E26" s="10" t="s">
        <v>159</v>
      </c>
      <c r="F26" s="18">
        <v>231.15470490076299</v>
      </c>
      <c r="G26" s="10" t="s">
        <v>178</v>
      </c>
      <c r="H26" s="18">
        <v>109.70658782626199</v>
      </c>
      <c r="I26" s="10" t="s">
        <v>159</v>
      </c>
      <c r="J26" s="18">
        <v>88.263531183502195</v>
      </c>
      <c r="K26" s="10" t="s">
        <v>159</v>
      </c>
      <c r="L26" s="18">
        <v>93.946829966256004</v>
      </c>
      <c r="M26" s="10" t="s">
        <v>159</v>
      </c>
      <c r="N26" s="18">
        <v>102.529842280408</v>
      </c>
      <c r="O26" s="10" t="s">
        <v>260</v>
      </c>
      <c r="P26" s="18">
        <v>182.69331856117</v>
      </c>
      <c r="Q26" s="10" t="s">
        <v>159</v>
      </c>
      <c r="R26" s="18">
        <v>105.874396846075</v>
      </c>
      <c r="S26" s="10" t="s">
        <v>178</v>
      </c>
    </row>
    <row r="27" spans="1:19" x14ac:dyDescent="0.2">
      <c r="A27" s="12" t="s">
        <v>196</v>
      </c>
      <c r="B27" s="18">
        <v>62.573324534389201</v>
      </c>
      <c r="C27" s="10" t="s">
        <v>159</v>
      </c>
      <c r="D27" s="18">
        <v>88.060846162456002</v>
      </c>
      <c r="E27" s="10" t="s">
        <v>159</v>
      </c>
      <c r="F27" s="18">
        <v>260.08518488375302</v>
      </c>
      <c r="G27" s="10" t="s">
        <v>178</v>
      </c>
      <c r="H27" s="18">
        <v>113.64369617964699</v>
      </c>
      <c r="I27" s="10" t="s">
        <v>159</v>
      </c>
      <c r="J27" s="18">
        <v>90.659299563307997</v>
      </c>
      <c r="K27" s="10" t="s">
        <v>159</v>
      </c>
      <c r="L27" s="18">
        <v>94.963786447021405</v>
      </c>
      <c r="M27" s="10" t="s">
        <v>159</v>
      </c>
      <c r="N27" s="18">
        <v>103.610295244629</v>
      </c>
      <c r="O27" s="10" t="s">
        <v>159</v>
      </c>
      <c r="P27" s="18">
        <v>185.79314653163101</v>
      </c>
      <c r="Q27" s="10" t="s">
        <v>159</v>
      </c>
      <c r="R27" s="18">
        <v>108.842594581545</v>
      </c>
      <c r="S27" s="10" t="s">
        <v>178</v>
      </c>
    </row>
    <row r="28" spans="1:19" x14ac:dyDescent="0.2">
      <c r="A28" s="12" t="s">
        <v>197</v>
      </c>
      <c r="B28" s="18">
        <v>73.0445966827142</v>
      </c>
      <c r="C28" s="10" t="s">
        <v>261</v>
      </c>
      <c r="D28" s="18">
        <v>114.64369445661799</v>
      </c>
      <c r="E28" s="10" t="s">
        <v>261</v>
      </c>
      <c r="F28" s="18">
        <v>268.51439797679399</v>
      </c>
      <c r="G28" s="10" t="s">
        <v>350</v>
      </c>
      <c r="H28" s="18">
        <v>134.61879375232601</v>
      </c>
      <c r="I28" s="10" t="s">
        <v>261</v>
      </c>
      <c r="J28" s="18">
        <v>110.391298680066</v>
      </c>
      <c r="K28" s="10" t="s">
        <v>261</v>
      </c>
      <c r="L28" s="18">
        <v>112.099492716906</v>
      </c>
      <c r="M28" s="10" t="s">
        <v>261</v>
      </c>
      <c r="N28" s="18">
        <v>126.06641439125001</v>
      </c>
      <c r="O28" s="10" t="s">
        <v>261</v>
      </c>
      <c r="P28" s="18">
        <v>211.668037448294</v>
      </c>
      <c r="Q28" s="10" t="s">
        <v>261</v>
      </c>
      <c r="R28" s="18">
        <v>131.99550819577601</v>
      </c>
      <c r="S28" s="10" t="s">
        <v>178</v>
      </c>
    </row>
    <row r="29" spans="1:19" x14ac:dyDescent="0.2">
      <c r="A29" s="12" t="s">
        <v>198</v>
      </c>
      <c r="B29" s="18">
        <v>66.012839060989194</v>
      </c>
      <c r="C29" s="10" t="s">
        <v>159</v>
      </c>
      <c r="D29" s="18">
        <v>113.857312433159</v>
      </c>
      <c r="E29" s="10" t="s">
        <v>159</v>
      </c>
      <c r="F29" s="18">
        <v>262.92782612226102</v>
      </c>
      <c r="G29" s="10" t="s">
        <v>262</v>
      </c>
      <c r="H29" s="18">
        <v>139.69268809062501</v>
      </c>
      <c r="I29" s="10" t="s">
        <v>159</v>
      </c>
      <c r="J29" s="18">
        <v>113.50513052333901</v>
      </c>
      <c r="K29" s="10" t="s">
        <v>159</v>
      </c>
      <c r="L29" s="18">
        <v>120.689961059518</v>
      </c>
      <c r="M29" s="10" t="s">
        <v>159</v>
      </c>
      <c r="N29" s="18">
        <v>125.894496702247</v>
      </c>
      <c r="O29" s="10" t="s">
        <v>159</v>
      </c>
      <c r="P29" s="18">
        <v>202.59514689813599</v>
      </c>
      <c r="Q29" s="10" t="s">
        <v>159</v>
      </c>
      <c r="R29" s="18">
        <v>132.030312829156</v>
      </c>
      <c r="S29" s="10" t="s">
        <v>159</v>
      </c>
    </row>
    <row r="30" spans="1:19" x14ac:dyDescent="0.2">
      <c r="A30" s="12" t="s">
        <v>199</v>
      </c>
      <c r="B30" s="18">
        <v>63.026033485661699</v>
      </c>
      <c r="C30" s="10" t="s">
        <v>159</v>
      </c>
      <c r="D30" s="18">
        <v>121.341697844563</v>
      </c>
      <c r="E30" s="10" t="s">
        <v>159</v>
      </c>
      <c r="F30" s="18">
        <v>232.989213262894</v>
      </c>
      <c r="G30" s="10" t="s">
        <v>159</v>
      </c>
      <c r="H30" s="18">
        <v>148.48133885976199</v>
      </c>
      <c r="I30" s="10" t="s">
        <v>159</v>
      </c>
      <c r="J30" s="18">
        <v>118.53748461587899</v>
      </c>
      <c r="K30" s="10" t="s">
        <v>159</v>
      </c>
      <c r="L30" s="18">
        <v>127.14990806781699</v>
      </c>
      <c r="M30" s="10" t="s">
        <v>159</v>
      </c>
      <c r="N30" s="18">
        <v>139.38205576774101</v>
      </c>
      <c r="O30" s="10" t="s">
        <v>159</v>
      </c>
      <c r="P30" s="18">
        <v>219.87845204264099</v>
      </c>
      <c r="Q30" s="10" t="s">
        <v>159</v>
      </c>
      <c r="R30" s="18">
        <v>141.71874670618701</v>
      </c>
      <c r="S30" s="10" t="s">
        <v>159</v>
      </c>
    </row>
    <row r="31" spans="1:19" x14ac:dyDescent="0.2">
      <c r="A31" s="12" t="s">
        <v>200</v>
      </c>
      <c r="B31" s="18">
        <v>74.100297533083406</v>
      </c>
      <c r="C31" s="10" t="s">
        <v>159</v>
      </c>
      <c r="D31" s="18">
        <v>138.80045978672601</v>
      </c>
      <c r="E31" s="10" t="s">
        <v>159</v>
      </c>
      <c r="F31" s="18">
        <v>185.81592471467701</v>
      </c>
      <c r="G31" s="10" t="s">
        <v>159</v>
      </c>
      <c r="H31" s="18">
        <v>157.706453543745</v>
      </c>
      <c r="I31" s="10" t="s">
        <v>159</v>
      </c>
      <c r="J31" s="18">
        <v>125.998438156524</v>
      </c>
      <c r="K31" s="10" t="s">
        <v>159</v>
      </c>
      <c r="L31" s="18">
        <v>134.92102247773499</v>
      </c>
      <c r="M31" s="10" t="s">
        <v>159</v>
      </c>
      <c r="N31" s="18">
        <v>151.83034627222901</v>
      </c>
      <c r="O31" s="10" t="s">
        <v>159</v>
      </c>
      <c r="P31" s="18">
        <v>247.46441203173001</v>
      </c>
      <c r="Q31" s="10" t="s">
        <v>159</v>
      </c>
      <c r="R31" s="18">
        <v>155.74576081568199</v>
      </c>
      <c r="S31" s="10" t="s">
        <v>159</v>
      </c>
    </row>
    <row r="32" spans="1:19" x14ac:dyDescent="0.2">
      <c r="A32" s="15" t="s">
        <v>201</v>
      </c>
      <c r="B32" s="19">
        <v>72.944585826190902</v>
      </c>
      <c r="C32" s="14" t="s">
        <v>159</v>
      </c>
      <c r="D32" s="19">
        <v>132.36068850490801</v>
      </c>
      <c r="E32" s="14" t="s">
        <v>159</v>
      </c>
      <c r="F32" s="19">
        <v>172.14745557701801</v>
      </c>
      <c r="G32" s="14" t="s">
        <v>159</v>
      </c>
      <c r="H32" s="19">
        <v>153.58864177847599</v>
      </c>
      <c r="I32" s="14" t="s">
        <v>159</v>
      </c>
      <c r="J32" s="19">
        <v>129.09788009370999</v>
      </c>
      <c r="K32" s="14" t="s">
        <v>159</v>
      </c>
      <c r="L32" s="19">
        <v>136.715050894314</v>
      </c>
      <c r="M32" s="14" t="s">
        <v>159</v>
      </c>
      <c r="N32" s="19">
        <v>144.36406415195901</v>
      </c>
      <c r="O32" s="14" t="s">
        <v>159</v>
      </c>
      <c r="P32" s="19">
        <v>244.842580605493</v>
      </c>
      <c r="Q32" s="14" t="s">
        <v>159</v>
      </c>
      <c r="R32" s="19">
        <v>150.896138282197</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6'!A2", "&lt;&lt;&lt; Previous table")</f>
        <v>&lt;&lt;&lt; Previous table</v>
      </c>
    </row>
    <row r="53" spans="1:2" x14ac:dyDescent="0.2">
      <c r="A53" s="17" t="str">
        <f>HYPERLINK("#'LOTTERIES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 "Link to index")</f>
        <v>Link to index</v>
      </c>
    </row>
    <row r="2" spans="1:19" ht="15.75" customHeight="1" x14ac:dyDescent="0.2">
      <c r="A2" s="25" t="s">
        <v>214</v>
      </c>
      <c r="B2" s="24"/>
      <c r="C2" s="24"/>
      <c r="D2" s="24"/>
      <c r="E2" s="24"/>
      <c r="F2" s="24"/>
      <c r="G2" s="24"/>
      <c r="H2" s="24"/>
      <c r="I2" s="24"/>
      <c r="J2" s="24"/>
      <c r="K2" s="24"/>
      <c r="L2" s="24"/>
      <c r="M2" s="24"/>
      <c r="N2" s="24"/>
      <c r="O2" s="24"/>
      <c r="P2" s="24"/>
      <c r="Q2" s="24"/>
      <c r="R2" s="24"/>
      <c r="S2" s="24"/>
    </row>
    <row r="3" spans="1:19" ht="15.75" customHeight="1" x14ac:dyDescent="0.2">
      <c r="A3" s="25" t="s">
        <v>28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17.28</v>
      </c>
      <c r="C7" s="10" t="s">
        <v>159</v>
      </c>
      <c r="D7" s="9">
        <v>446.2</v>
      </c>
      <c r="E7" s="10" t="s">
        <v>159</v>
      </c>
      <c r="F7" s="9">
        <v>47.414000000000001</v>
      </c>
      <c r="G7" s="10" t="s">
        <v>159</v>
      </c>
      <c r="H7" s="9">
        <v>468.34699999999998</v>
      </c>
      <c r="I7" s="10" t="s">
        <v>159</v>
      </c>
      <c r="J7" s="9">
        <v>76.007999999999996</v>
      </c>
      <c r="K7" s="10" t="s">
        <v>159</v>
      </c>
      <c r="L7" s="9">
        <v>75.641999999999996</v>
      </c>
      <c r="M7" s="10" t="s">
        <v>159</v>
      </c>
      <c r="N7" s="9">
        <v>742.29200000000003</v>
      </c>
      <c r="O7" s="10" t="s">
        <v>159</v>
      </c>
      <c r="P7" s="9">
        <v>358.82799999999997</v>
      </c>
      <c r="Q7" s="10" t="s">
        <v>159</v>
      </c>
      <c r="R7" s="9">
        <v>2232.011</v>
      </c>
      <c r="S7" s="10" t="s">
        <v>159</v>
      </c>
    </row>
    <row r="8" spans="1:19" x14ac:dyDescent="0.2">
      <c r="A8" s="12" t="s">
        <v>171</v>
      </c>
      <c r="B8" s="9">
        <v>16.285</v>
      </c>
      <c r="C8" s="10" t="s">
        <v>159</v>
      </c>
      <c r="D8" s="9">
        <v>479.7</v>
      </c>
      <c r="E8" s="10" t="s">
        <v>159</v>
      </c>
      <c r="F8" s="9">
        <v>54.28</v>
      </c>
      <c r="G8" s="10" t="s">
        <v>159</v>
      </c>
      <c r="H8" s="9">
        <v>476.8</v>
      </c>
      <c r="I8" s="10" t="s">
        <v>159</v>
      </c>
      <c r="J8" s="9">
        <v>76.647999999999996</v>
      </c>
      <c r="K8" s="10" t="s">
        <v>159</v>
      </c>
      <c r="L8" s="9">
        <v>82.167000000000002</v>
      </c>
      <c r="M8" s="10" t="s">
        <v>159</v>
      </c>
      <c r="N8" s="9">
        <v>721.85199999999998</v>
      </c>
      <c r="O8" s="10" t="s">
        <v>159</v>
      </c>
      <c r="P8" s="9">
        <v>285.76</v>
      </c>
      <c r="Q8" s="10" t="s">
        <v>159</v>
      </c>
      <c r="R8" s="9">
        <v>2193.4920000000002</v>
      </c>
      <c r="S8" s="10" t="s">
        <v>159</v>
      </c>
    </row>
    <row r="9" spans="1:19" x14ac:dyDescent="0.2">
      <c r="A9" s="12" t="s">
        <v>172</v>
      </c>
      <c r="B9" s="9">
        <v>17.7</v>
      </c>
      <c r="C9" s="10" t="s">
        <v>159</v>
      </c>
      <c r="D9" s="9">
        <v>486.4</v>
      </c>
      <c r="E9" s="10" t="s">
        <v>159</v>
      </c>
      <c r="F9" s="9">
        <v>62.384999999999998</v>
      </c>
      <c r="G9" s="10" t="s">
        <v>159</v>
      </c>
      <c r="H9" s="9">
        <v>530.70000000000005</v>
      </c>
      <c r="I9" s="10" t="s">
        <v>159</v>
      </c>
      <c r="J9" s="9">
        <v>75.831000000000003</v>
      </c>
      <c r="K9" s="10" t="s">
        <v>159</v>
      </c>
      <c r="L9" s="9">
        <v>77.069999999999993</v>
      </c>
      <c r="M9" s="10" t="s">
        <v>159</v>
      </c>
      <c r="N9" s="9">
        <v>823.86900000000003</v>
      </c>
      <c r="O9" s="10" t="s">
        <v>159</v>
      </c>
      <c r="P9" s="9">
        <v>288.56</v>
      </c>
      <c r="Q9" s="10" t="s">
        <v>159</v>
      </c>
      <c r="R9" s="9">
        <v>2362.5149999999999</v>
      </c>
      <c r="S9" s="10" t="s">
        <v>159</v>
      </c>
    </row>
    <row r="10" spans="1:19" x14ac:dyDescent="0.2">
      <c r="A10" s="12" t="s">
        <v>173</v>
      </c>
      <c r="B10" s="9">
        <v>18.393999999999998</v>
      </c>
      <c r="C10" s="10" t="s">
        <v>159</v>
      </c>
      <c r="D10" s="9">
        <v>529</v>
      </c>
      <c r="E10" s="10" t="s">
        <v>159</v>
      </c>
      <c r="F10" s="9">
        <v>69.111000000000004</v>
      </c>
      <c r="G10" s="10" t="s">
        <v>159</v>
      </c>
      <c r="H10" s="9">
        <v>543.00099999999998</v>
      </c>
      <c r="I10" s="10" t="s">
        <v>159</v>
      </c>
      <c r="J10" s="9">
        <v>80.736999999999995</v>
      </c>
      <c r="K10" s="10" t="s">
        <v>159</v>
      </c>
      <c r="L10" s="9">
        <v>76.266999999999996</v>
      </c>
      <c r="M10" s="10" t="s">
        <v>159</v>
      </c>
      <c r="N10" s="9">
        <v>945.74599999999998</v>
      </c>
      <c r="O10" s="10" t="s">
        <v>159</v>
      </c>
      <c r="P10" s="9">
        <v>281.06400000000002</v>
      </c>
      <c r="Q10" s="10" t="s">
        <v>159</v>
      </c>
      <c r="R10" s="9">
        <v>2543.3200000000002</v>
      </c>
      <c r="S10" s="10" t="s">
        <v>159</v>
      </c>
    </row>
    <row r="11" spans="1:19" x14ac:dyDescent="0.2">
      <c r="A11" s="12" t="s">
        <v>174</v>
      </c>
      <c r="B11" s="9">
        <v>16.221</v>
      </c>
      <c r="C11" s="10" t="s">
        <v>159</v>
      </c>
      <c r="D11" s="9">
        <v>534</v>
      </c>
      <c r="E11" s="10" t="s">
        <v>159</v>
      </c>
      <c r="F11" s="9">
        <v>69.554000000000002</v>
      </c>
      <c r="G11" s="10" t="s">
        <v>159</v>
      </c>
      <c r="H11" s="9">
        <v>541.13699999999994</v>
      </c>
      <c r="I11" s="10" t="s">
        <v>159</v>
      </c>
      <c r="J11" s="9">
        <v>91.760999999999996</v>
      </c>
      <c r="K11" s="10" t="s">
        <v>159</v>
      </c>
      <c r="L11" s="9">
        <v>87.811000000000007</v>
      </c>
      <c r="M11" s="10" t="s">
        <v>159</v>
      </c>
      <c r="N11" s="9">
        <v>911.19799999999998</v>
      </c>
      <c r="O11" s="10" t="s">
        <v>159</v>
      </c>
      <c r="P11" s="9">
        <v>291.66000000000003</v>
      </c>
      <c r="Q11" s="10" t="s">
        <v>159</v>
      </c>
      <c r="R11" s="9">
        <v>2543.3420000000001</v>
      </c>
      <c r="S11" s="10" t="s">
        <v>159</v>
      </c>
    </row>
    <row r="12" spans="1:19" x14ac:dyDescent="0.2">
      <c r="A12" s="12" t="s">
        <v>175</v>
      </c>
      <c r="B12" s="9">
        <v>18.411000000000001</v>
      </c>
      <c r="C12" s="10" t="s">
        <v>159</v>
      </c>
      <c r="D12" s="9">
        <v>541</v>
      </c>
      <c r="E12" s="10" t="s">
        <v>159</v>
      </c>
      <c r="F12" s="9">
        <v>72.977999999999994</v>
      </c>
      <c r="G12" s="10" t="s">
        <v>159</v>
      </c>
      <c r="H12" s="9">
        <v>530.04700000000003</v>
      </c>
      <c r="I12" s="10" t="s">
        <v>159</v>
      </c>
      <c r="J12" s="9">
        <v>100.182</v>
      </c>
      <c r="K12" s="10" t="s">
        <v>159</v>
      </c>
      <c r="L12" s="9">
        <v>88.382000000000005</v>
      </c>
      <c r="M12" s="10" t="s">
        <v>159</v>
      </c>
      <c r="N12" s="9">
        <v>951.74699999999996</v>
      </c>
      <c r="O12" s="10" t="s">
        <v>159</v>
      </c>
      <c r="P12" s="9">
        <v>252.94</v>
      </c>
      <c r="Q12" s="10" t="s">
        <v>159</v>
      </c>
      <c r="R12" s="9">
        <v>2555.6869999999999</v>
      </c>
      <c r="S12" s="10" t="s">
        <v>159</v>
      </c>
    </row>
    <row r="13" spans="1:19" x14ac:dyDescent="0.2">
      <c r="A13" s="12" t="s">
        <v>179</v>
      </c>
      <c r="B13" s="9">
        <v>19.146000000000001</v>
      </c>
      <c r="C13" s="10" t="s">
        <v>159</v>
      </c>
      <c r="D13" s="9">
        <v>551</v>
      </c>
      <c r="E13" s="10" t="s">
        <v>159</v>
      </c>
      <c r="F13" s="9">
        <v>80.894000000000005</v>
      </c>
      <c r="G13" s="10" t="s">
        <v>159</v>
      </c>
      <c r="H13" s="9">
        <v>592.12300000000005</v>
      </c>
      <c r="I13" s="10" t="s">
        <v>159</v>
      </c>
      <c r="J13" s="9">
        <v>107.923</v>
      </c>
      <c r="K13" s="10" t="s">
        <v>159</v>
      </c>
      <c r="L13" s="9">
        <v>96.385999999999996</v>
      </c>
      <c r="M13" s="10" t="s">
        <v>159</v>
      </c>
      <c r="N13" s="9">
        <v>963.75900000000001</v>
      </c>
      <c r="O13" s="10" t="s">
        <v>159</v>
      </c>
      <c r="P13" s="9">
        <v>285.37099999999998</v>
      </c>
      <c r="Q13" s="10" t="s">
        <v>159</v>
      </c>
      <c r="R13" s="9">
        <v>2696.6019999999999</v>
      </c>
      <c r="S13" s="10" t="s">
        <v>159</v>
      </c>
    </row>
    <row r="14" spans="1:19" x14ac:dyDescent="0.2">
      <c r="A14" s="12" t="s">
        <v>180</v>
      </c>
      <c r="B14" s="9">
        <v>19.058</v>
      </c>
      <c r="C14" s="10" t="s">
        <v>159</v>
      </c>
      <c r="D14" s="9">
        <v>543.9</v>
      </c>
      <c r="E14" s="10" t="s">
        <v>159</v>
      </c>
      <c r="F14" s="9">
        <v>87.1</v>
      </c>
      <c r="G14" s="10" t="s">
        <v>159</v>
      </c>
      <c r="H14" s="9">
        <v>549.42499999999995</v>
      </c>
      <c r="I14" s="10" t="s">
        <v>159</v>
      </c>
      <c r="J14" s="9">
        <v>105.65600000000001</v>
      </c>
      <c r="K14" s="10" t="s">
        <v>159</v>
      </c>
      <c r="L14" s="9">
        <v>102.036</v>
      </c>
      <c r="M14" s="10" t="s">
        <v>159</v>
      </c>
      <c r="N14" s="9">
        <v>921.56</v>
      </c>
      <c r="O14" s="10" t="s">
        <v>159</v>
      </c>
      <c r="P14" s="9">
        <v>309.887</v>
      </c>
      <c r="Q14" s="10" t="s">
        <v>159</v>
      </c>
      <c r="R14" s="9">
        <v>2638.6219999999998</v>
      </c>
      <c r="S14" s="10" t="s">
        <v>159</v>
      </c>
    </row>
    <row r="15" spans="1:19" x14ac:dyDescent="0.2">
      <c r="A15" s="12" t="s">
        <v>181</v>
      </c>
      <c r="B15" s="9">
        <v>18.913</v>
      </c>
      <c r="C15" s="10" t="s">
        <v>159</v>
      </c>
      <c r="D15" s="9">
        <v>638</v>
      </c>
      <c r="E15" s="10" t="s">
        <v>159</v>
      </c>
      <c r="F15" s="9">
        <v>98.535120000000006</v>
      </c>
      <c r="G15" s="10" t="s">
        <v>159</v>
      </c>
      <c r="H15" s="9">
        <v>578.4</v>
      </c>
      <c r="I15" s="10" t="s">
        <v>159</v>
      </c>
      <c r="J15" s="9">
        <v>125.19799999999999</v>
      </c>
      <c r="K15" s="10" t="s">
        <v>159</v>
      </c>
      <c r="L15" s="9">
        <v>99.77</v>
      </c>
      <c r="M15" s="10" t="s">
        <v>159</v>
      </c>
      <c r="N15" s="9">
        <v>1027.127</v>
      </c>
      <c r="O15" s="10" t="s">
        <v>159</v>
      </c>
      <c r="P15" s="9">
        <v>345.517</v>
      </c>
      <c r="Q15" s="10" t="s">
        <v>159</v>
      </c>
      <c r="R15" s="9">
        <v>2931.4601200000002</v>
      </c>
      <c r="S15" s="10" t="s">
        <v>159</v>
      </c>
    </row>
    <row r="16" spans="1:19" x14ac:dyDescent="0.2">
      <c r="A16" s="12" t="s">
        <v>182</v>
      </c>
      <c r="B16" s="9">
        <v>18.170999999999999</v>
      </c>
      <c r="C16" s="10" t="s">
        <v>159</v>
      </c>
      <c r="D16" s="9">
        <v>687.09299999999996</v>
      </c>
      <c r="E16" s="10" t="s">
        <v>159</v>
      </c>
      <c r="F16" s="9">
        <v>105.245</v>
      </c>
      <c r="G16" s="10" t="s">
        <v>159</v>
      </c>
      <c r="H16" s="9">
        <v>525.803</v>
      </c>
      <c r="I16" s="10" t="s">
        <v>159</v>
      </c>
      <c r="J16" s="9">
        <v>131.56299999999999</v>
      </c>
      <c r="K16" s="10" t="s">
        <v>159</v>
      </c>
      <c r="L16" s="9">
        <v>101.92700000000001</v>
      </c>
      <c r="M16" s="10" t="s">
        <v>159</v>
      </c>
      <c r="N16" s="9">
        <v>1062.4749999999999</v>
      </c>
      <c r="O16" s="10" t="s">
        <v>159</v>
      </c>
      <c r="P16" s="9">
        <v>453.00799999999998</v>
      </c>
      <c r="Q16" s="10" t="s">
        <v>159</v>
      </c>
      <c r="R16" s="9">
        <v>3085.2849999999999</v>
      </c>
      <c r="S16" s="10" t="s">
        <v>159</v>
      </c>
    </row>
    <row r="17" spans="1:19" x14ac:dyDescent="0.2">
      <c r="A17" s="12" t="s">
        <v>183</v>
      </c>
      <c r="B17" s="9">
        <v>17.702999999999999</v>
      </c>
      <c r="C17" s="10" t="s">
        <v>159</v>
      </c>
      <c r="D17" s="9">
        <v>704.28700000000003</v>
      </c>
      <c r="E17" s="10" t="s">
        <v>159</v>
      </c>
      <c r="F17" s="9">
        <v>107.30594499999999</v>
      </c>
      <c r="G17" s="10" t="s">
        <v>177</v>
      </c>
      <c r="H17" s="9">
        <v>560.34556361</v>
      </c>
      <c r="I17" s="10" t="s">
        <v>159</v>
      </c>
      <c r="J17" s="9">
        <v>124.41500000000001</v>
      </c>
      <c r="K17" s="10" t="s">
        <v>159</v>
      </c>
      <c r="L17" s="9">
        <v>109.28</v>
      </c>
      <c r="M17" s="10" t="s">
        <v>159</v>
      </c>
      <c r="N17" s="9">
        <v>1101.3699999999999</v>
      </c>
      <c r="O17" s="10" t="s">
        <v>159</v>
      </c>
      <c r="P17" s="9">
        <v>486.21600000000001</v>
      </c>
      <c r="Q17" s="10" t="s">
        <v>159</v>
      </c>
      <c r="R17" s="9">
        <v>3210.92250861</v>
      </c>
      <c r="S17" s="10" t="s">
        <v>159</v>
      </c>
    </row>
    <row r="18" spans="1:19" x14ac:dyDescent="0.2">
      <c r="A18" s="12" t="s">
        <v>185</v>
      </c>
      <c r="B18" s="9">
        <v>18.835999999999999</v>
      </c>
      <c r="C18" s="10" t="s">
        <v>159</v>
      </c>
      <c r="D18" s="9">
        <v>747.79899999999998</v>
      </c>
      <c r="E18" s="10" t="s">
        <v>159</v>
      </c>
      <c r="F18" s="9">
        <v>114.73</v>
      </c>
      <c r="G18" s="10" t="s">
        <v>159</v>
      </c>
      <c r="H18" s="9">
        <v>579.78499999999997</v>
      </c>
      <c r="I18" s="10" t="s">
        <v>159</v>
      </c>
      <c r="J18" s="9">
        <v>134.50899999999999</v>
      </c>
      <c r="K18" s="10" t="s">
        <v>159</v>
      </c>
      <c r="L18" s="9">
        <v>113.914</v>
      </c>
      <c r="M18" s="10" t="s">
        <v>159</v>
      </c>
      <c r="N18" s="9">
        <v>1218.258</v>
      </c>
      <c r="O18" s="10" t="s">
        <v>159</v>
      </c>
      <c r="P18" s="9">
        <v>535.12099999999998</v>
      </c>
      <c r="Q18" s="10" t="s">
        <v>159</v>
      </c>
      <c r="R18" s="9">
        <v>3462.9520000000002</v>
      </c>
      <c r="S18" s="10" t="s">
        <v>159</v>
      </c>
    </row>
    <row r="19" spans="1:19" x14ac:dyDescent="0.2">
      <c r="A19" s="12" t="s">
        <v>186</v>
      </c>
      <c r="B19" s="9">
        <v>19.785</v>
      </c>
      <c r="C19" s="10" t="s">
        <v>159</v>
      </c>
      <c r="D19" s="9">
        <v>734.88099999999997</v>
      </c>
      <c r="E19" s="10" t="s">
        <v>159</v>
      </c>
      <c r="F19" s="9">
        <v>109.662364</v>
      </c>
      <c r="G19" s="10" t="s">
        <v>159</v>
      </c>
      <c r="H19" s="9">
        <v>550.17899999999997</v>
      </c>
      <c r="I19" s="10" t="s">
        <v>159</v>
      </c>
      <c r="J19" s="9">
        <v>140.35599999999999</v>
      </c>
      <c r="K19" s="10" t="s">
        <v>159</v>
      </c>
      <c r="L19" s="9">
        <v>108.565</v>
      </c>
      <c r="M19" s="10" t="s">
        <v>159</v>
      </c>
      <c r="N19" s="9">
        <v>1320.0691097900001</v>
      </c>
      <c r="O19" s="10" t="s">
        <v>159</v>
      </c>
      <c r="P19" s="9">
        <v>536.49599999999998</v>
      </c>
      <c r="Q19" s="10" t="s">
        <v>159</v>
      </c>
      <c r="R19" s="9">
        <v>3519.9934737899998</v>
      </c>
      <c r="S19" s="10" t="s">
        <v>159</v>
      </c>
    </row>
    <row r="20" spans="1:19" x14ac:dyDescent="0.2">
      <c r="A20" s="12" t="s">
        <v>187</v>
      </c>
      <c r="B20" s="9">
        <v>19.14</v>
      </c>
      <c r="C20" s="10" t="s">
        <v>159</v>
      </c>
      <c r="D20" s="9">
        <v>902.00099999999998</v>
      </c>
      <c r="E20" s="10" t="s">
        <v>159</v>
      </c>
      <c r="F20" s="9">
        <v>101.243859</v>
      </c>
      <c r="G20" s="10" t="s">
        <v>159</v>
      </c>
      <c r="H20" s="9">
        <v>568.71</v>
      </c>
      <c r="I20" s="10" t="s">
        <v>159</v>
      </c>
      <c r="J20" s="9">
        <v>139.31899999999999</v>
      </c>
      <c r="K20" s="10" t="s">
        <v>159</v>
      </c>
      <c r="L20" s="9">
        <v>110.709</v>
      </c>
      <c r="M20" s="10" t="s">
        <v>159</v>
      </c>
      <c r="N20" s="9">
        <v>1349.4670000000001</v>
      </c>
      <c r="O20" s="10" t="s">
        <v>159</v>
      </c>
      <c r="P20" s="9">
        <v>503.34300000000002</v>
      </c>
      <c r="Q20" s="10" t="s">
        <v>159</v>
      </c>
      <c r="R20" s="9">
        <v>3693.932859</v>
      </c>
      <c r="S20" s="10" t="s">
        <v>159</v>
      </c>
    </row>
    <row r="21" spans="1:19" x14ac:dyDescent="0.2">
      <c r="A21" s="12" t="s">
        <v>188</v>
      </c>
      <c r="B21" s="9">
        <v>18.449000000000002</v>
      </c>
      <c r="C21" s="10" t="s">
        <v>159</v>
      </c>
      <c r="D21" s="9">
        <v>953.71600000000001</v>
      </c>
      <c r="E21" s="10" t="s">
        <v>159</v>
      </c>
      <c r="F21" s="9">
        <v>104.89467</v>
      </c>
      <c r="G21" s="10" t="s">
        <v>159</v>
      </c>
      <c r="H21" s="9">
        <v>588.375</v>
      </c>
      <c r="I21" s="10" t="s">
        <v>159</v>
      </c>
      <c r="J21" s="9">
        <v>147.256</v>
      </c>
      <c r="K21" s="10" t="s">
        <v>159</v>
      </c>
      <c r="L21" s="9">
        <v>106.14</v>
      </c>
      <c r="M21" s="10" t="s">
        <v>159</v>
      </c>
      <c r="N21" s="9">
        <v>1528.04</v>
      </c>
      <c r="O21" s="10" t="s">
        <v>159</v>
      </c>
      <c r="P21" s="9">
        <v>634.221</v>
      </c>
      <c r="Q21" s="10" t="s">
        <v>159</v>
      </c>
      <c r="R21" s="9">
        <v>4081.0916699999998</v>
      </c>
      <c r="S21" s="10" t="s">
        <v>159</v>
      </c>
    </row>
    <row r="22" spans="1:19" x14ac:dyDescent="0.2">
      <c r="A22" s="12" t="s">
        <v>189</v>
      </c>
      <c r="B22" s="9">
        <v>17.085999999999999</v>
      </c>
      <c r="C22" s="10" t="s">
        <v>159</v>
      </c>
      <c r="D22" s="9">
        <v>1057.5070000000001</v>
      </c>
      <c r="E22" s="10" t="s">
        <v>159</v>
      </c>
      <c r="F22" s="9">
        <v>102.74002400000001</v>
      </c>
      <c r="G22" s="10" t="s">
        <v>159</v>
      </c>
      <c r="H22" s="9">
        <v>570.54200000000003</v>
      </c>
      <c r="I22" s="10" t="s">
        <v>159</v>
      </c>
      <c r="J22" s="9">
        <v>143.68799999999999</v>
      </c>
      <c r="K22" s="10" t="s">
        <v>159</v>
      </c>
      <c r="L22" s="9">
        <v>92.531999999999996</v>
      </c>
      <c r="M22" s="10" t="s">
        <v>159</v>
      </c>
      <c r="N22" s="9">
        <v>1536.12</v>
      </c>
      <c r="O22" s="10" t="s">
        <v>159</v>
      </c>
      <c r="P22" s="9">
        <v>599.17100000000005</v>
      </c>
      <c r="Q22" s="10" t="s">
        <v>159</v>
      </c>
      <c r="R22" s="9">
        <v>4119.3860240000004</v>
      </c>
      <c r="S22" s="10" t="s">
        <v>159</v>
      </c>
    </row>
    <row r="23" spans="1:19" x14ac:dyDescent="0.2">
      <c r="A23" s="12" t="s">
        <v>190</v>
      </c>
      <c r="B23" s="9">
        <v>17.378</v>
      </c>
      <c r="C23" s="10" t="s">
        <v>159</v>
      </c>
      <c r="D23" s="9">
        <v>1140.491</v>
      </c>
      <c r="E23" s="10" t="s">
        <v>159</v>
      </c>
      <c r="F23" s="9">
        <v>102.32510600000001</v>
      </c>
      <c r="G23" s="10" t="s">
        <v>159</v>
      </c>
      <c r="H23" s="9">
        <v>556.99599999999998</v>
      </c>
      <c r="I23" s="10" t="s">
        <v>159</v>
      </c>
      <c r="J23" s="9">
        <v>149.77699999999999</v>
      </c>
      <c r="K23" s="10" t="s">
        <v>159</v>
      </c>
      <c r="L23" s="9">
        <v>90.59</v>
      </c>
      <c r="M23" s="10" t="s">
        <v>159</v>
      </c>
      <c r="N23" s="9">
        <v>1556.771</v>
      </c>
      <c r="O23" s="10" t="s">
        <v>159</v>
      </c>
      <c r="P23" s="9">
        <v>774.42100000000005</v>
      </c>
      <c r="Q23" s="10" t="s">
        <v>159</v>
      </c>
      <c r="R23" s="9">
        <v>4388.7491060000002</v>
      </c>
      <c r="S23" s="10" t="s">
        <v>159</v>
      </c>
    </row>
    <row r="24" spans="1:19" x14ac:dyDescent="0.2">
      <c r="A24" s="12" t="s">
        <v>191</v>
      </c>
      <c r="B24" s="9">
        <v>16.84</v>
      </c>
      <c r="C24" s="10" t="s">
        <v>159</v>
      </c>
      <c r="D24" s="9">
        <v>1417.992</v>
      </c>
      <c r="E24" s="10" t="s">
        <v>159</v>
      </c>
      <c r="F24" s="9">
        <v>105.351068</v>
      </c>
      <c r="G24" s="10" t="s">
        <v>159</v>
      </c>
      <c r="H24" s="9">
        <v>690.33699999999999</v>
      </c>
      <c r="I24" s="10" t="s">
        <v>159</v>
      </c>
      <c r="J24" s="9">
        <v>152.22900000000001</v>
      </c>
      <c r="K24" s="10" t="s">
        <v>159</v>
      </c>
      <c r="L24" s="9">
        <v>92.593500000000006</v>
      </c>
      <c r="M24" s="10" t="s">
        <v>159</v>
      </c>
      <c r="N24" s="9">
        <v>1864.3879999999999</v>
      </c>
      <c r="O24" s="10" t="s">
        <v>159</v>
      </c>
      <c r="P24" s="9">
        <v>834.53399999999999</v>
      </c>
      <c r="Q24" s="10" t="s">
        <v>159</v>
      </c>
      <c r="R24" s="9">
        <v>5174.2645679999996</v>
      </c>
      <c r="S24" s="10" t="s">
        <v>159</v>
      </c>
    </row>
    <row r="25" spans="1:19" x14ac:dyDescent="0.2">
      <c r="A25" s="12" t="s">
        <v>193</v>
      </c>
      <c r="B25" s="9">
        <v>21.36</v>
      </c>
      <c r="C25" s="10" t="s">
        <v>159</v>
      </c>
      <c r="D25" s="9">
        <v>1508.123</v>
      </c>
      <c r="E25" s="10" t="s">
        <v>159</v>
      </c>
      <c r="F25" s="9">
        <v>101.87671</v>
      </c>
      <c r="G25" s="10" t="s">
        <v>159</v>
      </c>
      <c r="H25" s="9">
        <v>701.87023141999998</v>
      </c>
      <c r="I25" s="10" t="s">
        <v>159</v>
      </c>
      <c r="J25" s="9">
        <v>178.24600000000001</v>
      </c>
      <c r="K25" s="10" t="s">
        <v>159</v>
      </c>
      <c r="L25" s="9">
        <v>89.804199999999994</v>
      </c>
      <c r="M25" s="10" t="s">
        <v>159</v>
      </c>
      <c r="N25" s="9">
        <v>1851.694</v>
      </c>
      <c r="O25" s="10" t="s">
        <v>159</v>
      </c>
      <c r="P25" s="9">
        <v>741.89099999999996</v>
      </c>
      <c r="Q25" s="10" t="s">
        <v>159</v>
      </c>
      <c r="R25" s="9">
        <v>5194.8651414200003</v>
      </c>
      <c r="S25" s="10" t="s">
        <v>159</v>
      </c>
    </row>
    <row r="26" spans="1:19" x14ac:dyDescent="0.2">
      <c r="A26" s="12" t="s">
        <v>194</v>
      </c>
      <c r="B26" s="9">
        <v>34.479999999999997</v>
      </c>
      <c r="C26" s="10" t="s">
        <v>159</v>
      </c>
      <c r="D26" s="9">
        <v>1543.5540000000001</v>
      </c>
      <c r="E26" s="10" t="s">
        <v>159</v>
      </c>
      <c r="F26" s="9">
        <v>97.124939999999995</v>
      </c>
      <c r="G26" s="10" t="s">
        <v>159</v>
      </c>
      <c r="H26" s="9">
        <v>715.85900000000004</v>
      </c>
      <c r="I26" s="10" t="s">
        <v>159</v>
      </c>
      <c r="J26" s="9">
        <v>135.565</v>
      </c>
      <c r="K26" s="10" t="s">
        <v>159</v>
      </c>
      <c r="L26" s="9">
        <v>84.340400000000002</v>
      </c>
      <c r="M26" s="10" t="s">
        <v>159</v>
      </c>
      <c r="N26" s="9">
        <v>1556.2681852400001</v>
      </c>
      <c r="O26" s="10" t="s">
        <v>159</v>
      </c>
      <c r="P26" s="9">
        <v>622.84900000000005</v>
      </c>
      <c r="Q26" s="10" t="s">
        <v>184</v>
      </c>
      <c r="R26" s="9">
        <v>4790.0405252399996</v>
      </c>
      <c r="S26" s="10" t="s">
        <v>159</v>
      </c>
    </row>
    <row r="27" spans="1:19" x14ac:dyDescent="0.2">
      <c r="A27" s="12" t="s">
        <v>196</v>
      </c>
      <c r="B27" s="9">
        <v>24.777000000000001</v>
      </c>
      <c r="C27" s="10" t="s">
        <v>159</v>
      </c>
      <c r="D27" s="9">
        <v>1574.819</v>
      </c>
      <c r="E27" s="10" t="s">
        <v>159</v>
      </c>
      <c r="F27" s="9">
        <v>96.384</v>
      </c>
      <c r="G27" s="10" t="s">
        <v>159</v>
      </c>
      <c r="H27" s="9">
        <v>805.85199999999998</v>
      </c>
      <c r="I27" s="10" t="s">
        <v>159</v>
      </c>
      <c r="J27" s="9">
        <v>180.40199999999999</v>
      </c>
      <c r="K27" s="10" t="s">
        <v>159</v>
      </c>
      <c r="L27" s="9">
        <v>81.161456999999999</v>
      </c>
      <c r="M27" s="10" t="s">
        <v>159</v>
      </c>
      <c r="N27" s="9">
        <v>1773.56334642</v>
      </c>
      <c r="O27" s="10" t="s">
        <v>159</v>
      </c>
      <c r="P27" s="9">
        <v>563.62400000000002</v>
      </c>
      <c r="Q27" s="10" t="s">
        <v>159</v>
      </c>
      <c r="R27" s="9">
        <v>5100.5828034200003</v>
      </c>
      <c r="S27" s="10" t="s">
        <v>159</v>
      </c>
    </row>
    <row r="28" spans="1:19" x14ac:dyDescent="0.2">
      <c r="A28" s="12" t="s">
        <v>197</v>
      </c>
      <c r="B28" s="9">
        <v>25.675999999999998</v>
      </c>
      <c r="C28" s="10" t="s">
        <v>159</v>
      </c>
      <c r="D28" s="9">
        <v>1404.761</v>
      </c>
      <c r="E28" s="10" t="s">
        <v>159</v>
      </c>
      <c r="F28" s="9">
        <v>92.405000000000001</v>
      </c>
      <c r="G28" s="10" t="s">
        <v>159</v>
      </c>
      <c r="H28" s="9">
        <v>917.07338188999904</v>
      </c>
      <c r="I28" s="10" t="s">
        <v>159</v>
      </c>
      <c r="J28" s="9">
        <v>126.37253797</v>
      </c>
      <c r="K28" s="10" t="s">
        <v>159</v>
      </c>
      <c r="L28" s="9">
        <v>81.078587999999996</v>
      </c>
      <c r="M28" s="10" t="s">
        <v>159</v>
      </c>
      <c r="N28" s="9">
        <v>1679.0789863800001</v>
      </c>
      <c r="O28" s="10" t="s">
        <v>159</v>
      </c>
      <c r="P28" s="9">
        <v>533.41200000000003</v>
      </c>
      <c r="Q28" s="10" t="s">
        <v>159</v>
      </c>
      <c r="R28" s="9">
        <v>4859.8574942400001</v>
      </c>
      <c r="S28" s="10" t="s">
        <v>159</v>
      </c>
    </row>
    <row r="29" spans="1:19" x14ac:dyDescent="0.2">
      <c r="A29" s="12" t="s">
        <v>198</v>
      </c>
      <c r="B29" s="9">
        <v>18.419</v>
      </c>
      <c r="C29" s="10" t="s">
        <v>159</v>
      </c>
      <c r="D29" s="9">
        <v>1047.356</v>
      </c>
      <c r="E29" s="10" t="s">
        <v>159</v>
      </c>
      <c r="F29" s="9">
        <v>72.703999999999994</v>
      </c>
      <c r="G29" s="10" t="s">
        <v>159</v>
      </c>
      <c r="H29" s="9">
        <v>575.50862668000002</v>
      </c>
      <c r="I29" s="10" t="s">
        <v>159</v>
      </c>
      <c r="J29" s="9">
        <v>113.16027896999999</v>
      </c>
      <c r="K29" s="10" t="s">
        <v>159</v>
      </c>
      <c r="L29" s="9">
        <v>60.844150999999997</v>
      </c>
      <c r="M29" s="10" t="s">
        <v>159</v>
      </c>
      <c r="N29" s="9">
        <v>1235.3719830099999</v>
      </c>
      <c r="O29" s="10" t="s">
        <v>159</v>
      </c>
      <c r="P29" s="9">
        <v>390.93400000000003</v>
      </c>
      <c r="Q29" s="10" t="s">
        <v>159</v>
      </c>
      <c r="R29" s="9">
        <v>3514.2980396600001</v>
      </c>
      <c r="S29" s="10" t="s">
        <v>159</v>
      </c>
    </row>
    <row r="30" spans="1:19" x14ac:dyDescent="0.2">
      <c r="A30" s="12" t="s">
        <v>199</v>
      </c>
      <c r="B30" s="9">
        <v>27.73</v>
      </c>
      <c r="C30" s="10" t="s">
        <v>159</v>
      </c>
      <c r="D30" s="9">
        <v>746.39800000000002</v>
      </c>
      <c r="E30" s="10" t="s">
        <v>159</v>
      </c>
      <c r="F30" s="9">
        <v>98.861999999999995</v>
      </c>
      <c r="G30" s="10" t="s">
        <v>159</v>
      </c>
      <c r="H30" s="9">
        <v>733.20092265999995</v>
      </c>
      <c r="I30" s="10" t="s">
        <v>159</v>
      </c>
      <c r="J30" s="9">
        <v>157.72016922</v>
      </c>
      <c r="K30" s="10" t="s">
        <v>159</v>
      </c>
      <c r="L30" s="9">
        <v>85.456343000000004</v>
      </c>
      <c r="M30" s="10" t="s">
        <v>159</v>
      </c>
      <c r="N30" s="9">
        <v>399.19080645999998</v>
      </c>
      <c r="O30" s="10" t="s">
        <v>159</v>
      </c>
      <c r="P30" s="9">
        <v>480.08300000000003</v>
      </c>
      <c r="Q30" s="10" t="s">
        <v>159</v>
      </c>
      <c r="R30" s="9">
        <v>2728.6412413399999</v>
      </c>
      <c r="S30" s="10" t="s">
        <v>159</v>
      </c>
    </row>
    <row r="31" spans="1:19" x14ac:dyDescent="0.2">
      <c r="A31" s="12" t="s">
        <v>200</v>
      </c>
      <c r="B31" s="9">
        <v>28.524999999999999</v>
      </c>
      <c r="C31" s="10" t="s">
        <v>159</v>
      </c>
      <c r="D31" s="9">
        <v>682.42899999999997</v>
      </c>
      <c r="E31" s="10" t="s">
        <v>215</v>
      </c>
      <c r="F31" s="9">
        <v>94.91</v>
      </c>
      <c r="G31" s="10" t="s">
        <v>159</v>
      </c>
      <c r="H31" s="9">
        <v>723.88767931999996</v>
      </c>
      <c r="I31" s="10" t="s">
        <v>159</v>
      </c>
      <c r="J31" s="9">
        <v>146.46130880000001</v>
      </c>
      <c r="K31" s="10" t="s">
        <v>159</v>
      </c>
      <c r="L31" s="9">
        <v>80.914848000000006</v>
      </c>
      <c r="M31" s="10" t="s">
        <v>159</v>
      </c>
      <c r="N31" s="9">
        <v>644.61668457999997</v>
      </c>
      <c r="O31" s="10" t="s">
        <v>159</v>
      </c>
      <c r="P31" s="9">
        <v>428.92700000000002</v>
      </c>
      <c r="Q31" s="10" t="s">
        <v>159</v>
      </c>
      <c r="R31" s="9">
        <v>2830.6715207000002</v>
      </c>
      <c r="S31" s="10" t="s">
        <v>159</v>
      </c>
    </row>
    <row r="32" spans="1:19" x14ac:dyDescent="0.2">
      <c r="A32" s="15" t="s">
        <v>201</v>
      </c>
      <c r="B32" s="13">
        <v>37.716000000000001</v>
      </c>
      <c r="C32" s="14" t="s">
        <v>159</v>
      </c>
      <c r="D32" s="13">
        <v>932.65700000000004</v>
      </c>
      <c r="E32" s="14" t="s">
        <v>195</v>
      </c>
      <c r="F32" s="13">
        <v>103.01300000000001</v>
      </c>
      <c r="G32" s="14" t="s">
        <v>159</v>
      </c>
      <c r="H32" s="13">
        <v>799.75464898999996</v>
      </c>
      <c r="I32" s="14" t="s">
        <v>159</v>
      </c>
      <c r="J32" s="13">
        <v>175.35105883</v>
      </c>
      <c r="K32" s="14" t="s">
        <v>159</v>
      </c>
      <c r="L32" s="13">
        <v>87.821592999999993</v>
      </c>
      <c r="M32" s="14" t="s">
        <v>159</v>
      </c>
      <c r="N32" s="13">
        <v>983.21238128176503</v>
      </c>
      <c r="O32" s="14" t="s">
        <v>159</v>
      </c>
      <c r="P32" s="13">
        <v>492.17899999999997</v>
      </c>
      <c r="Q32" s="14" t="s">
        <v>159</v>
      </c>
      <c r="R32" s="13">
        <v>3611.7046821017698</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4'!A2", "&lt;&lt;&lt; Previous table")</f>
        <v>&lt;&lt;&lt; Previous table</v>
      </c>
    </row>
    <row r="44" spans="1:2" x14ac:dyDescent="0.2">
      <c r="A44" s="17" t="str">
        <f>HYPERLINK("#'CASINO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HYPERLINK("#'INDEX'!B73", "Link to index")</f>
        <v>Link to index</v>
      </c>
    </row>
    <row r="2" spans="1:19" ht="15.75" customHeight="1" x14ac:dyDescent="0.2">
      <c r="A2" s="25" t="s">
        <v>365</v>
      </c>
      <c r="B2" s="24"/>
      <c r="C2" s="24"/>
      <c r="D2" s="24"/>
      <c r="E2" s="24"/>
      <c r="F2" s="24"/>
      <c r="G2" s="24"/>
      <c r="H2" s="24"/>
      <c r="I2" s="24"/>
      <c r="J2" s="24"/>
      <c r="K2" s="24"/>
      <c r="L2" s="24"/>
      <c r="M2" s="24"/>
      <c r="N2" s="24"/>
      <c r="O2" s="24"/>
      <c r="P2" s="24"/>
      <c r="Q2" s="24"/>
      <c r="R2" s="24"/>
      <c r="S2" s="24"/>
    </row>
    <row r="3" spans="1:19" ht="15.75" customHeight="1" x14ac:dyDescent="0.2">
      <c r="A3" s="25" t="s">
        <v>91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131.81458997557499</v>
      </c>
      <c r="C7" s="10" t="s">
        <v>159</v>
      </c>
      <c r="D7" s="18">
        <v>151.39108636447801</v>
      </c>
      <c r="E7" s="10" t="s">
        <v>159</v>
      </c>
      <c r="F7" s="18">
        <v>225.41723789668799</v>
      </c>
      <c r="G7" s="10" t="s">
        <v>159</v>
      </c>
      <c r="H7" s="18">
        <v>203.67832686126201</v>
      </c>
      <c r="I7" s="10" t="s">
        <v>159</v>
      </c>
      <c r="J7" s="18">
        <v>132.88414055874301</v>
      </c>
      <c r="K7" s="10" t="s">
        <v>159</v>
      </c>
      <c r="L7" s="18">
        <v>106.23599586619299</v>
      </c>
      <c r="M7" s="10" t="s">
        <v>159</v>
      </c>
      <c r="N7" s="18">
        <v>169.48948407774</v>
      </c>
      <c r="O7" s="10" t="s">
        <v>159</v>
      </c>
      <c r="P7" s="18">
        <v>243.591904069029</v>
      </c>
      <c r="Q7" s="10" t="s">
        <v>159</v>
      </c>
      <c r="R7" s="18">
        <v>171.975244396157</v>
      </c>
      <c r="S7" s="10" t="s">
        <v>159</v>
      </c>
    </row>
    <row r="8" spans="1:19" x14ac:dyDescent="0.2">
      <c r="A8" s="12" t="s">
        <v>171</v>
      </c>
      <c r="B8" s="18">
        <v>131.454641126224</v>
      </c>
      <c r="C8" s="10" t="s">
        <v>159</v>
      </c>
      <c r="D8" s="18">
        <v>151.45291876718599</v>
      </c>
      <c r="E8" s="10" t="s">
        <v>159</v>
      </c>
      <c r="F8" s="18">
        <v>211.31719884331301</v>
      </c>
      <c r="G8" s="10" t="s">
        <v>159</v>
      </c>
      <c r="H8" s="18">
        <v>232.981207250555</v>
      </c>
      <c r="I8" s="10" t="s">
        <v>159</v>
      </c>
      <c r="J8" s="18">
        <v>137.31644516843701</v>
      </c>
      <c r="K8" s="10" t="s">
        <v>159</v>
      </c>
      <c r="L8" s="18">
        <v>104.608524650627</v>
      </c>
      <c r="M8" s="10" t="s">
        <v>159</v>
      </c>
      <c r="N8" s="18">
        <v>173.18289837518401</v>
      </c>
      <c r="O8" s="10" t="s">
        <v>159</v>
      </c>
      <c r="P8" s="18">
        <v>253.48377717527501</v>
      </c>
      <c r="Q8" s="10" t="s">
        <v>159</v>
      </c>
      <c r="R8" s="18">
        <v>179.465645482387</v>
      </c>
      <c r="S8" s="10" t="s">
        <v>159</v>
      </c>
    </row>
    <row r="9" spans="1:19" x14ac:dyDescent="0.2">
      <c r="A9" s="12" t="s">
        <v>172</v>
      </c>
      <c r="B9" s="18">
        <v>128.50810371217801</v>
      </c>
      <c r="C9" s="10" t="s">
        <v>159</v>
      </c>
      <c r="D9" s="18">
        <v>143.75519699223</v>
      </c>
      <c r="E9" s="10" t="s">
        <v>159</v>
      </c>
      <c r="F9" s="18">
        <v>197.71396125865201</v>
      </c>
      <c r="G9" s="10" t="s">
        <v>159</v>
      </c>
      <c r="H9" s="18">
        <v>227.20232233532201</v>
      </c>
      <c r="I9" s="10" t="s">
        <v>159</v>
      </c>
      <c r="J9" s="18">
        <v>137.96442946704701</v>
      </c>
      <c r="K9" s="10" t="s">
        <v>159</v>
      </c>
      <c r="L9" s="18">
        <v>102.946932705891</v>
      </c>
      <c r="M9" s="10" t="s">
        <v>159</v>
      </c>
      <c r="N9" s="18">
        <v>168.527079226046</v>
      </c>
      <c r="O9" s="10" t="s">
        <v>159</v>
      </c>
      <c r="P9" s="18">
        <v>250.429956579758</v>
      </c>
      <c r="Q9" s="10" t="s">
        <v>159</v>
      </c>
      <c r="R9" s="18">
        <v>174.27976459524501</v>
      </c>
      <c r="S9" s="10" t="s">
        <v>159</v>
      </c>
    </row>
    <row r="10" spans="1:19" x14ac:dyDescent="0.2">
      <c r="A10" s="12" t="s">
        <v>173</v>
      </c>
      <c r="B10" s="18">
        <v>130.50200776406299</v>
      </c>
      <c r="C10" s="10" t="s">
        <v>159</v>
      </c>
      <c r="D10" s="18">
        <v>165.430716800553</v>
      </c>
      <c r="E10" s="10" t="s">
        <v>159</v>
      </c>
      <c r="F10" s="18">
        <v>181.636054068616</v>
      </c>
      <c r="G10" s="10" t="s">
        <v>159</v>
      </c>
      <c r="H10" s="18">
        <v>210.810074298335</v>
      </c>
      <c r="I10" s="10" t="s">
        <v>159</v>
      </c>
      <c r="J10" s="18">
        <v>141.02780430373099</v>
      </c>
      <c r="K10" s="10" t="s">
        <v>159</v>
      </c>
      <c r="L10" s="18">
        <v>103.842733755155</v>
      </c>
      <c r="M10" s="10" t="s">
        <v>159</v>
      </c>
      <c r="N10" s="18">
        <v>165.18751013166701</v>
      </c>
      <c r="O10" s="10" t="s">
        <v>159</v>
      </c>
      <c r="P10" s="18">
        <v>238.79535776838799</v>
      </c>
      <c r="Q10" s="10" t="s">
        <v>159</v>
      </c>
      <c r="R10" s="18">
        <v>176.929143542209</v>
      </c>
      <c r="S10" s="10" t="s">
        <v>159</v>
      </c>
    </row>
    <row r="11" spans="1:19" x14ac:dyDescent="0.2">
      <c r="A11" s="12" t="s">
        <v>174</v>
      </c>
      <c r="B11" s="18">
        <v>126.510560809018</v>
      </c>
      <c r="C11" s="10" t="s">
        <v>159</v>
      </c>
      <c r="D11" s="18">
        <v>161.19369190379601</v>
      </c>
      <c r="E11" s="10" t="s">
        <v>159</v>
      </c>
      <c r="F11" s="18">
        <v>164.76386172712199</v>
      </c>
      <c r="G11" s="10" t="s">
        <v>178</v>
      </c>
      <c r="H11" s="18">
        <v>202.34381053033701</v>
      </c>
      <c r="I11" s="10" t="s">
        <v>159</v>
      </c>
      <c r="J11" s="18">
        <v>136.865280442559</v>
      </c>
      <c r="K11" s="10" t="s">
        <v>159</v>
      </c>
      <c r="L11" s="18">
        <v>103.948616280161</v>
      </c>
      <c r="M11" s="10" t="s">
        <v>177</v>
      </c>
      <c r="N11" s="18">
        <v>159.22439637055299</v>
      </c>
      <c r="O11" s="10" t="s">
        <v>282</v>
      </c>
      <c r="P11" s="18">
        <v>228.49942735712199</v>
      </c>
      <c r="Q11" s="10" t="s">
        <v>159</v>
      </c>
      <c r="R11" s="18">
        <v>170.99304402797401</v>
      </c>
      <c r="S11" s="10" t="s">
        <v>178</v>
      </c>
    </row>
    <row r="12" spans="1:19" x14ac:dyDescent="0.2">
      <c r="A12" s="12" t="s">
        <v>175</v>
      </c>
      <c r="B12" s="18">
        <v>125.98264398361999</v>
      </c>
      <c r="C12" s="10" t="s">
        <v>159</v>
      </c>
      <c r="D12" s="18">
        <v>167.40864763817001</v>
      </c>
      <c r="E12" s="10" t="s">
        <v>159</v>
      </c>
      <c r="F12" s="18">
        <v>157.492343263295</v>
      </c>
      <c r="G12" s="10" t="s">
        <v>178</v>
      </c>
      <c r="H12" s="18">
        <v>203.04732653885699</v>
      </c>
      <c r="I12" s="10" t="s">
        <v>159</v>
      </c>
      <c r="J12" s="18">
        <v>142.16516448721501</v>
      </c>
      <c r="K12" s="10" t="s">
        <v>159</v>
      </c>
      <c r="L12" s="18">
        <v>106.790855141935</v>
      </c>
      <c r="M12" s="10" t="s">
        <v>159</v>
      </c>
      <c r="N12" s="18">
        <v>167.06968248388</v>
      </c>
      <c r="O12" s="10" t="s">
        <v>159</v>
      </c>
      <c r="P12" s="18">
        <v>243.848916069415</v>
      </c>
      <c r="Q12" s="10" t="s">
        <v>159</v>
      </c>
      <c r="R12" s="18">
        <v>177.211217443674</v>
      </c>
      <c r="S12" s="10" t="s">
        <v>178</v>
      </c>
    </row>
    <row r="13" spans="1:19" x14ac:dyDescent="0.2">
      <c r="A13" s="12" t="s">
        <v>179</v>
      </c>
      <c r="B13" s="18">
        <v>119.102094542261</v>
      </c>
      <c r="C13" s="10" t="s">
        <v>159</v>
      </c>
      <c r="D13" s="18">
        <v>164.94481837006899</v>
      </c>
      <c r="E13" s="10" t="s">
        <v>159</v>
      </c>
      <c r="F13" s="18">
        <v>152.95902762764101</v>
      </c>
      <c r="G13" s="10" t="s">
        <v>178</v>
      </c>
      <c r="H13" s="18">
        <v>196.97525805967601</v>
      </c>
      <c r="I13" s="10" t="s">
        <v>159</v>
      </c>
      <c r="J13" s="18">
        <v>140.47085369182599</v>
      </c>
      <c r="K13" s="10" t="s">
        <v>159</v>
      </c>
      <c r="L13" s="18">
        <v>103.706862294876</v>
      </c>
      <c r="M13" s="10" t="s">
        <v>159</v>
      </c>
      <c r="N13" s="18">
        <v>165.71987198795301</v>
      </c>
      <c r="O13" s="10" t="s">
        <v>159</v>
      </c>
      <c r="P13" s="18">
        <v>247.50293197977001</v>
      </c>
      <c r="Q13" s="10" t="s">
        <v>159</v>
      </c>
      <c r="R13" s="18">
        <v>175.02116805484599</v>
      </c>
      <c r="S13" s="10" t="s">
        <v>178</v>
      </c>
    </row>
    <row r="14" spans="1:19" x14ac:dyDescent="0.2">
      <c r="A14" s="12" t="s">
        <v>180</v>
      </c>
      <c r="B14" s="18">
        <v>113.438351852262</v>
      </c>
      <c r="C14" s="10" t="s">
        <v>159</v>
      </c>
      <c r="D14" s="18">
        <v>162.62487215096201</v>
      </c>
      <c r="E14" s="10" t="s">
        <v>159</v>
      </c>
      <c r="F14" s="18">
        <v>152.31387530562401</v>
      </c>
      <c r="G14" s="10" t="s">
        <v>178</v>
      </c>
      <c r="H14" s="18">
        <v>193.72996982309999</v>
      </c>
      <c r="I14" s="10" t="s">
        <v>159</v>
      </c>
      <c r="J14" s="18">
        <v>136.21052909481801</v>
      </c>
      <c r="K14" s="10" t="s">
        <v>159</v>
      </c>
      <c r="L14" s="18">
        <v>100.301632064058</v>
      </c>
      <c r="M14" s="10" t="s">
        <v>159</v>
      </c>
      <c r="N14" s="18">
        <v>159.37205087821599</v>
      </c>
      <c r="O14" s="10" t="s">
        <v>159</v>
      </c>
      <c r="P14" s="18">
        <v>243.79328863488499</v>
      </c>
      <c r="Q14" s="10" t="s">
        <v>159</v>
      </c>
      <c r="R14" s="18">
        <v>171.287792533405</v>
      </c>
      <c r="S14" s="10" t="s">
        <v>178</v>
      </c>
    </row>
    <row r="15" spans="1:19" x14ac:dyDescent="0.2">
      <c r="A15" s="12" t="s">
        <v>181</v>
      </c>
      <c r="B15" s="18">
        <v>110.467400871994</v>
      </c>
      <c r="C15" s="10" t="s">
        <v>159</v>
      </c>
      <c r="D15" s="18">
        <v>159.881985895306</v>
      </c>
      <c r="E15" s="10" t="s">
        <v>159</v>
      </c>
      <c r="F15" s="18">
        <v>169.79984383619899</v>
      </c>
      <c r="G15" s="10" t="s">
        <v>178</v>
      </c>
      <c r="H15" s="18">
        <v>189.10666646823901</v>
      </c>
      <c r="I15" s="10" t="s">
        <v>159</v>
      </c>
      <c r="J15" s="18">
        <v>128.97702373750201</v>
      </c>
      <c r="K15" s="10" t="s">
        <v>159</v>
      </c>
      <c r="L15" s="18">
        <v>122.508335514517</v>
      </c>
      <c r="M15" s="10" t="s">
        <v>159</v>
      </c>
      <c r="N15" s="18">
        <v>156.94468149983999</v>
      </c>
      <c r="O15" s="10" t="s">
        <v>159</v>
      </c>
      <c r="P15" s="18">
        <v>244.29483165890699</v>
      </c>
      <c r="Q15" s="10" t="s">
        <v>159</v>
      </c>
      <c r="R15" s="18">
        <v>169.13743651295999</v>
      </c>
      <c r="S15" s="10" t="s">
        <v>178</v>
      </c>
    </row>
    <row r="16" spans="1:19" x14ac:dyDescent="0.2">
      <c r="A16" s="12" t="s">
        <v>182</v>
      </c>
      <c r="B16" s="18">
        <v>107.95862835941</v>
      </c>
      <c r="C16" s="10" t="s">
        <v>159</v>
      </c>
      <c r="D16" s="18">
        <v>153.25553433296901</v>
      </c>
      <c r="E16" s="10" t="s">
        <v>159</v>
      </c>
      <c r="F16" s="18">
        <v>160.33231148242299</v>
      </c>
      <c r="G16" s="10" t="s">
        <v>178</v>
      </c>
      <c r="H16" s="18">
        <v>192.124338623814</v>
      </c>
      <c r="I16" s="10" t="s">
        <v>159</v>
      </c>
      <c r="J16" s="18">
        <v>123.45233641374401</v>
      </c>
      <c r="K16" s="10" t="s">
        <v>159</v>
      </c>
      <c r="L16" s="18">
        <v>123.167955452374</v>
      </c>
      <c r="M16" s="10" t="s">
        <v>159</v>
      </c>
      <c r="N16" s="18">
        <v>155.742405981595</v>
      </c>
      <c r="O16" s="10" t="s">
        <v>159</v>
      </c>
      <c r="P16" s="18">
        <v>253.66800722328</v>
      </c>
      <c r="Q16" s="10" t="s">
        <v>159</v>
      </c>
      <c r="R16" s="18">
        <v>167.76218087263399</v>
      </c>
      <c r="S16" s="10" t="s">
        <v>178</v>
      </c>
    </row>
    <row r="17" spans="1:19" x14ac:dyDescent="0.2">
      <c r="A17" s="12" t="s">
        <v>183</v>
      </c>
      <c r="B17" s="18">
        <v>108.666479146706</v>
      </c>
      <c r="C17" s="10" t="s">
        <v>159</v>
      </c>
      <c r="D17" s="18">
        <v>156.58904649238201</v>
      </c>
      <c r="E17" s="10" t="s">
        <v>159</v>
      </c>
      <c r="F17" s="18">
        <v>153.90593944080601</v>
      </c>
      <c r="G17" s="10" t="s">
        <v>178</v>
      </c>
      <c r="H17" s="18">
        <v>188.830765269968</v>
      </c>
      <c r="I17" s="10" t="s">
        <v>159</v>
      </c>
      <c r="J17" s="18">
        <v>124.58716062919</v>
      </c>
      <c r="K17" s="10" t="s">
        <v>159</v>
      </c>
      <c r="L17" s="18">
        <v>123.27452041274</v>
      </c>
      <c r="M17" s="10" t="s">
        <v>159</v>
      </c>
      <c r="N17" s="18">
        <v>154.98653008114101</v>
      </c>
      <c r="O17" s="10" t="s">
        <v>159</v>
      </c>
      <c r="P17" s="18">
        <v>256.99870343670102</v>
      </c>
      <c r="Q17" s="10" t="s">
        <v>159</v>
      </c>
      <c r="R17" s="18">
        <v>168.56749559380799</v>
      </c>
      <c r="S17" s="10" t="s">
        <v>178</v>
      </c>
    </row>
    <row r="18" spans="1:19" x14ac:dyDescent="0.2">
      <c r="A18" s="12" t="s">
        <v>185</v>
      </c>
      <c r="B18" s="18">
        <v>107.525641240805</v>
      </c>
      <c r="C18" s="10" t="s">
        <v>159</v>
      </c>
      <c r="D18" s="18">
        <v>163.36693328803301</v>
      </c>
      <c r="E18" s="10" t="s">
        <v>159</v>
      </c>
      <c r="F18" s="18">
        <v>155.211999943655</v>
      </c>
      <c r="G18" s="10" t="s">
        <v>178</v>
      </c>
      <c r="H18" s="18">
        <v>192.37859438879201</v>
      </c>
      <c r="I18" s="10" t="s">
        <v>159</v>
      </c>
      <c r="J18" s="18">
        <v>125.92759610127401</v>
      </c>
      <c r="K18" s="10" t="s">
        <v>159</v>
      </c>
      <c r="L18" s="18">
        <v>114.416038202759</v>
      </c>
      <c r="M18" s="10" t="s">
        <v>159</v>
      </c>
      <c r="N18" s="18">
        <v>151.491474887371</v>
      </c>
      <c r="O18" s="10" t="s">
        <v>159</v>
      </c>
      <c r="P18" s="18">
        <v>268.27997694274598</v>
      </c>
      <c r="Q18" s="10" t="s">
        <v>159</v>
      </c>
      <c r="R18" s="18">
        <v>171.81274373673901</v>
      </c>
      <c r="S18" s="10" t="s">
        <v>178</v>
      </c>
    </row>
    <row r="19" spans="1:19" x14ac:dyDescent="0.2">
      <c r="A19" s="12" t="s">
        <v>186</v>
      </c>
      <c r="B19" s="18">
        <v>107.44501097688</v>
      </c>
      <c r="C19" s="10" t="s">
        <v>159</v>
      </c>
      <c r="D19" s="18">
        <v>31.642026566961398</v>
      </c>
      <c r="E19" s="10" t="s">
        <v>178</v>
      </c>
      <c r="F19" s="18">
        <v>153.902754922968</v>
      </c>
      <c r="G19" s="10" t="s">
        <v>178</v>
      </c>
      <c r="H19" s="18">
        <v>182.102994041686</v>
      </c>
      <c r="I19" s="10" t="s">
        <v>159</v>
      </c>
      <c r="J19" s="18">
        <v>119.117411648752</v>
      </c>
      <c r="K19" s="10" t="s">
        <v>159</v>
      </c>
      <c r="L19" s="18">
        <v>127.586643633382</v>
      </c>
      <c r="M19" s="10" t="s">
        <v>159</v>
      </c>
      <c r="N19" s="18">
        <v>143.844131148309</v>
      </c>
      <c r="O19" s="10" t="s">
        <v>159</v>
      </c>
      <c r="P19" s="18">
        <v>246.565928742605</v>
      </c>
      <c r="Q19" s="10" t="s">
        <v>159</v>
      </c>
      <c r="R19" s="18">
        <v>122.723783285295</v>
      </c>
      <c r="S19" s="10" t="s">
        <v>178</v>
      </c>
    </row>
    <row r="20" spans="1:19" x14ac:dyDescent="0.2">
      <c r="A20" s="12" t="s">
        <v>187</v>
      </c>
      <c r="B20" s="18">
        <v>91.717884707359602</v>
      </c>
      <c r="C20" s="10" t="s">
        <v>159</v>
      </c>
      <c r="D20" s="18">
        <v>110.551291542033</v>
      </c>
      <c r="E20" s="10" t="s">
        <v>159</v>
      </c>
      <c r="F20" s="18">
        <v>140.37352419868199</v>
      </c>
      <c r="G20" s="10" t="s">
        <v>178</v>
      </c>
      <c r="H20" s="18">
        <v>166.27107239018301</v>
      </c>
      <c r="I20" s="10" t="s">
        <v>159</v>
      </c>
      <c r="J20" s="18">
        <v>112.266883908631</v>
      </c>
      <c r="K20" s="10" t="s">
        <v>159</v>
      </c>
      <c r="L20" s="18">
        <v>114.151823182409</v>
      </c>
      <c r="M20" s="10" t="s">
        <v>159</v>
      </c>
      <c r="N20" s="18">
        <v>133.61836144627199</v>
      </c>
      <c r="O20" s="10" t="s">
        <v>159</v>
      </c>
      <c r="P20" s="18">
        <v>226.34123154506401</v>
      </c>
      <c r="Q20" s="10" t="s">
        <v>159</v>
      </c>
      <c r="R20" s="18">
        <v>139.54631578041301</v>
      </c>
      <c r="S20" s="10" t="s">
        <v>178</v>
      </c>
    </row>
    <row r="21" spans="1:19" x14ac:dyDescent="0.2">
      <c r="A21" s="12" t="s">
        <v>188</v>
      </c>
      <c r="B21" s="18">
        <v>95.915146658504199</v>
      </c>
      <c r="C21" s="10" t="s">
        <v>159</v>
      </c>
      <c r="D21" s="18">
        <v>117.336448912828</v>
      </c>
      <c r="E21" s="10" t="s">
        <v>159</v>
      </c>
      <c r="F21" s="18">
        <v>153.89555596315299</v>
      </c>
      <c r="G21" s="10" t="s">
        <v>178</v>
      </c>
      <c r="H21" s="18">
        <v>174.57666964059999</v>
      </c>
      <c r="I21" s="10" t="s">
        <v>159</v>
      </c>
      <c r="J21" s="18">
        <v>120.16628111248301</v>
      </c>
      <c r="K21" s="10" t="s">
        <v>159</v>
      </c>
      <c r="L21" s="18">
        <v>120.471697636331</v>
      </c>
      <c r="M21" s="10" t="s">
        <v>159</v>
      </c>
      <c r="N21" s="18">
        <v>144.50132068381799</v>
      </c>
      <c r="O21" s="10" t="s">
        <v>159</v>
      </c>
      <c r="P21" s="18">
        <v>239.170379213258</v>
      </c>
      <c r="Q21" s="10" t="s">
        <v>159</v>
      </c>
      <c r="R21" s="18">
        <v>148.58849753052499</v>
      </c>
      <c r="S21" s="10" t="s">
        <v>178</v>
      </c>
    </row>
    <row r="22" spans="1:19" x14ac:dyDescent="0.2">
      <c r="A22" s="12" t="s">
        <v>189</v>
      </c>
      <c r="B22" s="18">
        <v>104.429022207825</v>
      </c>
      <c r="C22" s="10" t="s">
        <v>159</v>
      </c>
      <c r="D22" s="18">
        <v>121.103221479404</v>
      </c>
      <c r="E22" s="10" t="s">
        <v>159</v>
      </c>
      <c r="F22" s="18">
        <v>223.51814990338301</v>
      </c>
      <c r="G22" s="10" t="s">
        <v>178</v>
      </c>
      <c r="H22" s="18">
        <v>180.722433465584</v>
      </c>
      <c r="I22" s="10" t="s">
        <v>159</v>
      </c>
      <c r="J22" s="18">
        <v>128.828537209476</v>
      </c>
      <c r="K22" s="10" t="s">
        <v>195</v>
      </c>
      <c r="L22" s="18">
        <v>142.64078056583099</v>
      </c>
      <c r="M22" s="10" t="s">
        <v>159</v>
      </c>
      <c r="N22" s="18">
        <v>152.044293372807</v>
      </c>
      <c r="O22" s="10" t="s">
        <v>159</v>
      </c>
      <c r="P22" s="18">
        <v>248.27259621779001</v>
      </c>
      <c r="Q22" s="10" t="s">
        <v>228</v>
      </c>
      <c r="R22" s="18">
        <v>156.03197635836301</v>
      </c>
      <c r="S22" s="10" t="s">
        <v>178</v>
      </c>
    </row>
    <row r="23" spans="1:19" x14ac:dyDescent="0.2">
      <c r="A23" s="12" t="s">
        <v>190</v>
      </c>
      <c r="B23" s="18">
        <v>93.632179455776907</v>
      </c>
      <c r="C23" s="10" t="s">
        <v>159</v>
      </c>
      <c r="D23" s="18">
        <v>106.11395696610199</v>
      </c>
      <c r="E23" s="10" t="s">
        <v>159</v>
      </c>
      <c r="F23" s="18">
        <v>258.10834148348198</v>
      </c>
      <c r="G23" s="10" t="s">
        <v>178</v>
      </c>
      <c r="H23" s="18">
        <v>140.74145725917401</v>
      </c>
      <c r="I23" s="10" t="s">
        <v>159</v>
      </c>
      <c r="J23" s="18">
        <v>113.187585206671</v>
      </c>
      <c r="K23" s="10" t="s">
        <v>159</v>
      </c>
      <c r="L23" s="18">
        <v>117.54819743352699</v>
      </c>
      <c r="M23" s="10" t="s">
        <v>159</v>
      </c>
      <c r="N23" s="18">
        <v>134.70084714197699</v>
      </c>
      <c r="O23" s="10" t="s">
        <v>159</v>
      </c>
      <c r="P23" s="18">
        <v>230.241299792935</v>
      </c>
      <c r="Q23" s="10" t="s">
        <v>159</v>
      </c>
      <c r="R23" s="18">
        <v>135.52578354230801</v>
      </c>
      <c r="S23" s="10" t="s">
        <v>178</v>
      </c>
    </row>
    <row r="24" spans="1:19" x14ac:dyDescent="0.2">
      <c r="A24" s="12" t="s">
        <v>191</v>
      </c>
      <c r="B24" s="18">
        <v>89.978108852906999</v>
      </c>
      <c r="C24" s="10" t="s">
        <v>159</v>
      </c>
      <c r="D24" s="18">
        <v>104.43337276286999</v>
      </c>
      <c r="E24" s="10" t="s">
        <v>159</v>
      </c>
      <c r="F24" s="18">
        <v>282.220099144588</v>
      </c>
      <c r="G24" s="10" t="s">
        <v>178</v>
      </c>
      <c r="H24" s="18">
        <v>138.44189087170699</v>
      </c>
      <c r="I24" s="10" t="s">
        <v>159</v>
      </c>
      <c r="J24" s="18">
        <v>111.946457906125</v>
      </c>
      <c r="K24" s="10" t="s">
        <v>159</v>
      </c>
      <c r="L24" s="18">
        <v>115.05340320826301</v>
      </c>
      <c r="M24" s="10" t="s">
        <v>159</v>
      </c>
      <c r="N24" s="18">
        <v>131.76713650507</v>
      </c>
      <c r="O24" s="10" t="s">
        <v>349</v>
      </c>
      <c r="P24" s="18">
        <v>231.29267326590801</v>
      </c>
      <c r="Q24" s="10" t="s">
        <v>159</v>
      </c>
      <c r="R24" s="18">
        <v>133.88913619521699</v>
      </c>
      <c r="S24" s="10" t="s">
        <v>178</v>
      </c>
    </row>
    <row r="25" spans="1:19" x14ac:dyDescent="0.2">
      <c r="A25" s="12" t="s">
        <v>193</v>
      </c>
      <c r="B25" s="18">
        <v>83.254058171500205</v>
      </c>
      <c r="C25" s="10" t="s">
        <v>159</v>
      </c>
      <c r="D25" s="18">
        <v>110.71192490891301</v>
      </c>
      <c r="E25" s="10" t="s">
        <v>258</v>
      </c>
      <c r="F25" s="18">
        <v>308.42718390595297</v>
      </c>
      <c r="G25" s="10" t="s">
        <v>178</v>
      </c>
      <c r="H25" s="18">
        <v>144.148699823789</v>
      </c>
      <c r="I25" s="10" t="s">
        <v>159</v>
      </c>
      <c r="J25" s="18">
        <v>115.14421187497</v>
      </c>
      <c r="K25" s="10" t="s">
        <v>159</v>
      </c>
      <c r="L25" s="18">
        <v>121.206576086491</v>
      </c>
      <c r="M25" s="10" t="s">
        <v>159</v>
      </c>
      <c r="N25" s="18">
        <v>135.17780912004301</v>
      </c>
      <c r="O25" s="10" t="s">
        <v>259</v>
      </c>
      <c r="P25" s="18">
        <v>242.11672665744899</v>
      </c>
      <c r="Q25" s="10" t="s">
        <v>159</v>
      </c>
      <c r="R25" s="18">
        <v>139.457020998308</v>
      </c>
      <c r="S25" s="10" t="s">
        <v>178</v>
      </c>
    </row>
    <row r="26" spans="1:19" x14ac:dyDescent="0.2">
      <c r="A26" s="12" t="s">
        <v>194</v>
      </c>
      <c r="B26" s="18">
        <v>75.299771144735601</v>
      </c>
      <c r="C26" s="10" t="s">
        <v>159</v>
      </c>
      <c r="D26" s="18">
        <v>100.594945292888</v>
      </c>
      <c r="E26" s="10" t="s">
        <v>159</v>
      </c>
      <c r="F26" s="18">
        <v>275.623668094013</v>
      </c>
      <c r="G26" s="10" t="s">
        <v>178</v>
      </c>
      <c r="H26" s="18">
        <v>130.811666428047</v>
      </c>
      <c r="I26" s="10" t="s">
        <v>159</v>
      </c>
      <c r="J26" s="18">
        <v>105.243448253287</v>
      </c>
      <c r="K26" s="10" t="s">
        <v>159</v>
      </c>
      <c r="L26" s="18">
        <v>112.02008582183301</v>
      </c>
      <c r="M26" s="10" t="s">
        <v>159</v>
      </c>
      <c r="N26" s="18">
        <v>122.254276548509</v>
      </c>
      <c r="O26" s="10" t="s">
        <v>260</v>
      </c>
      <c r="P26" s="18">
        <v>217.83940162375399</v>
      </c>
      <c r="Q26" s="10" t="s">
        <v>159</v>
      </c>
      <c r="R26" s="18">
        <v>126.242248144957</v>
      </c>
      <c r="S26" s="10" t="s">
        <v>178</v>
      </c>
    </row>
    <row r="27" spans="1:19" x14ac:dyDescent="0.2">
      <c r="A27" s="12" t="s">
        <v>196</v>
      </c>
      <c r="B27" s="18">
        <v>73.215804486364604</v>
      </c>
      <c r="C27" s="10" t="s">
        <v>159</v>
      </c>
      <c r="D27" s="18">
        <v>103.038247424281</v>
      </c>
      <c r="E27" s="10" t="s">
        <v>159</v>
      </c>
      <c r="F27" s="18">
        <v>304.32051018455098</v>
      </c>
      <c r="G27" s="10" t="s">
        <v>178</v>
      </c>
      <c r="H27" s="18">
        <v>132.972232217325</v>
      </c>
      <c r="I27" s="10" t="s">
        <v>159</v>
      </c>
      <c r="J27" s="18">
        <v>106.078646149766</v>
      </c>
      <c r="K27" s="10" t="s">
        <v>159</v>
      </c>
      <c r="L27" s="18">
        <v>111.115240775945</v>
      </c>
      <c r="M27" s="10" t="s">
        <v>159</v>
      </c>
      <c r="N27" s="18">
        <v>121.232349021765</v>
      </c>
      <c r="O27" s="10" t="s">
        <v>159</v>
      </c>
      <c r="P27" s="18">
        <v>217.392871364705</v>
      </c>
      <c r="Q27" s="10" t="s">
        <v>159</v>
      </c>
      <c r="R27" s="18">
        <v>127.354558575379</v>
      </c>
      <c r="S27" s="10" t="s">
        <v>178</v>
      </c>
    </row>
    <row r="28" spans="1:19" x14ac:dyDescent="0.2">
      <c r="A28" s="12" t="s">
        <v>197</v>
      </c>
      <c r="B28" s="18">
        <v>84.119719580268594</v>
      </c>
      <c r="C28" s="10" t="s">
        <v>261</v>
      </c>
      <c r="D28" s="18">
        <v>132.026130163012</v>
      </c>
      <c r="E28" s="10" t="s">
        <v>261</v>
      </c>
      <c r="F28" s="18">
        <v>309.22692282340699</v>
      </c>
      <c r="G28" s="10" t="s">
        <v>350</v>
      </c>
      <c r="H28" s="18">
        <v>155.02988167445801</v>
      </c>
      <c r="I28" s="10" t="s">
        <v>261</v>
      </c>
      <c r="J28" s="18">
        <v>127.12898025031301</v>
      </c>
      <c r="K28" s="10" t="s">
        <v>261</v>
      </c>
      <c r="L28" s="18">
        <v>129.09617303243999</v>
      </c>
      <c r="M28" s="10" t="s">
        <v>261</v>
      </c>
      <c r="N28" s="18">
        <v>145.180778711747</v>
      </c>
      <c r="O28" s="10" t="s">
        <v>261</v>
      </c>
      <c r="P28" s="18">
        <v>243.76143839356601</v>
      </c>
      <c r="Q28" s="10" t="s">
        <v>261</v>
      </c>
      <c r="R28" s="18">
        <v>152.008849929229</v>
      </c>
      <c r="S28" s="10" t="s">
        <v>178</v>
      </c>
    </row>
    <row r="29" spans="1:19" x14ac:dyDescent="0.2">
      <c r="A29" s="12" t="s">
        <v>198</v>
      </c>
      <c r="B29" s="18">
        <v>74.970501751201198</v>
      </c>
      <c r="C29" s="10" t="s">
        <v>159</v>
      </c>
      <c r="D29" s="18">
        <v>129.307267534288</v>
      </c>
      <c r="E29" s="10" t="s">
        <v>159</v>
      </c>
      <c r="F29" s="18">
        <v>298.60601860384702</v>
      </c>
      <c r="G29" s="10" t="s">
        <v>262</v>
      </c>
      <c r="H29" s="18">
        <v>158.64839425331201</v>
      </c>
      <c r="I29" s="10" t="s">
        <v>159</v>
      </c>
      <c r="J29" s="18">
        <v>128.90729603082801</v>
      </c>
      <c r="K29" s="10" t="s">
        <v>159</v>
      </c>
      <c r="L29" s="18">
        <v>137.06707764235699</v>
      </c>
      <c r="M29" s="10" t="s">
        <v>159</v>
      </c>
      <c r="N29" s="18">
        <v>142.97784673012299</v>
      </c>
      <c r="O29" s="10" t="s">
        <v>159</v>
      </c>
      <c r="P29" s="18">
        <v>230.08645032338001</v>
      </c>
      <c r="Q29" s="10" t="s">
        <v>159</v>
      </c>
      <c r="R29" s="18">
        <v>149.946267119716</v>
      </c>
      <c r="S29" s="10" t="s">
        <v>159</v>
      </c>
    </row>
    <row r="30" spans="1:19" x14ac:dyDescent="0.2">
      <c r="A30" s="12" t="s">
        <v>199</v>
      </c>
      <c r="B30" s="18">
        <v>70.481879149071901</v>
      </c>
      <c r="C30" s="10" t="s">
        <v>159</v>
      </c>
      <c r="D30" s="18">
        <v>135.69616252575</v>
      </c>
      <c r="E30" s="10" t="s">
        <v>159</v>
      </c>
      <c r="F30" s="18">
        <v>260.551341470164</v>
      </c>
      <c r="G30" s="10" t="s">
        <v>159</v>
      </c>
      <c r="H30" s="18">
        <v>166.04636532913</v>
      </c>
      <c r="I30" s="10" t="s">
        <v>159</v>
      </c>
      <c r="J30" s="18">
        <v>132.56021683852299</v>
      </c>
      <c r="K30" s="10" t="s">
        <v>159</v>
      </c>
      <c r="L30" s="18">
        <v>142.19147166051999</v>
      </c>
      <c r="M30" s="10" t="s">
        <v>159</v>
      </c>
      <c r="N30" s="18">
        <v>155.87065640749901</v>
      </c>
      <c r="O30" s="10" t="s">
        <v>159</v>
      </c>
      <c r="P30" s="18">
        <v>245.88960509279201</v>
      </c>
      <c r="Q30" s="10" t="s">
        <v>159</v>
      </c>
      <c r="R30" s="18">
        <v>158.48377291228101</v>
      </c>
      <c r="S30" s="10" t="s">
        <v>159</v>
      </c>
    </row>
    <row r="31" spans="1:19" x14ac:dyDescent="0.2">
      <c r="A31" s="12" t="s">
        <v>200</v>
      </c>
      <c r="B31" s="18">
        <v>79.289732050872601</v>
      </c>
      <c r="C31" s="10" t="s">
        <v>159</v>
      </c>
      <c r="D31" s="18">
        <v>148.52101315941201</v>
      </c>
      <c r="E31" s="10" t="s">
        <v>159</v>
      </c>
      <c r="F31" s="18">
        <v>198.82909208068801</v>
      </c>
      <c r="G31" s="10" t="s">
        <v>159</v>
      </c>
      <c r="H31" s="18">
        <v>168.751042309838</v>
      </c>
      <c r="I31" s="10" t="s">
        <v>159</v>
      </c>
      <c r="J31" s="18">
        <v>134.822433011134</v>
      </c>
      <c r="K31" s="10" t="s">
        <v>159</v>
      </c>
      <c r="L31" s="18">
        <v>144.36988887275601</v>
      </c>
      <c r="M31" s="10" t="s">
        <v>159</v>
      </c>
      <c r="N31" s="18">
        <v>162.46341612517</v>
      </c>
      <c r="O31" s="10" t="s">
        <v>159</v>
      </c>
      <c r="P31" s="18">
        <v>264.79498160398498</v>
      </c>
      <c r="Q31" s="10" t="s">
        <v>159</v>
      </c>
      <c r="R31" s="18">
        <v>166.65303722459799</v>
      </c>
      <c r="S31" s="10" t="s">
        <v>159</v>
      </c>
    </row>
    <row r="32" spans="1:19" x14ac:dyDescent="0.2">
      <c r="A32" s="15" t="s">
        <v>201</v>
      </c>
      <c r="B32" s="19">
        <v>72.944585826190902</v>
      </c>
      <c r="C32" s="14" t="s">
        <v>159</v>
      </c>
      <c r="D32" s="19">
        <v>132.36068850490801</v>
      </c>
      <c r="E32" s="14" t="s">
        <v>159</v>
      </c>
      <c r="F32" s="19">
        <v>172.14745557701801</v>
      </c>
      <c r="G32" s="14" t="s">
        <v>159</v>
      </c>
      <c r="H32" s="19">
        <v>153.58864177847599</v>
      </c>
      <c r="I32" s="14" t="s">
        <v>159</v>
      </c>
      <c r="J32" s="19">
        <v>129.09788009370999</v>
      </c>
      <c r="K32" s="14" t="s">
        <v>159</v>
      </c>
      <c r="L32" s="19">
        <v>136.715050894314</v>
      </c>
      <c r="M32" s="14" t="s">
        <v>159</v>
      </c>
      <c r="N32" s="19">
        <v>144.36406415195901</v>
      </c>
      <c r="O32" s="14" t="s">
        <v>159</v>
      </c>
      <c r="P32" s="19">
        <v>244.842580605493</v>
      </c>
      <c r="Q32" s="14" t="s">
        <v>159</v>
      </c>
      <c r="R32" s="19">
        <v>150.896138282197</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7'!A2", "&lt;&lt;&lt; Previous table")</f>
        <v>&lt;&lt;&lt; Previous table</v>
      </c>
    </row>
    <row r="53" spans="1:2" x14ac:dyDescent="0.2">
      <c r="A53" s="17" t="str">
        <f>HYPERLINK("#'LOTTERIES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HYPERLINK("#'INDEX'!B74", "Link to index")</f>
        <v>Link to index</v>
      </c>
    </row>
    <row r="2" spans="1:19" ht="15.75" customHeight="1" x14ac:dyDescent="0.2">
      <c r="A2" s="25" t="s">
        <v>366</v>
      </c>
      <c r="B2" s="24"/>
      <c r="C2" s="24"/>
      <c r="D2" s="24"/>
      <c r="E2" s="24"/>
      <c r="F2" s="24"/>
      <c r="G2" s="24"/>
      <c r="H2" s="24"/>
      <c r="I2" s="24"/>
      <c r="J2" s="24"/>
      <c r="K2" s="24"/>
      <c r="L2" s="24"/>
      <c r="M2" s="24"/>
      <c r="N2" s="24"/>
      <c r="O2" s="24"/>
      <c r="P2" s="24"/>
      <c r="Q2" s="24"/>
      <c r="R2" s="24"/>
      <c r="S2" s="24"/>
    </row>
    <row r="3" spans="1:19" ht="15.75" customHeight="1" x14ac:dyDescent="0.2">
      <c r="A3" s="25" t="s">
        <v>92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0.19219099726436201</v>
      </c>
      <c r="C7" s="10" t="s">
        <v>159</v>
      </c>
      <c r="D7" s="9">
        <v>0.26072249188614799</v>
      </c>
      <c r="E7" s="10" t="s">
        <v>159</v>
      </c>
      <c r="F7" s="9">
        <v>0.41948988078735799</v>
      </c>
      <c r="G7" s="10" t="s">
        <v>159</v>
      </c>
      <c r="H7" s="9">
        <v>0.40334059436751202</v>
      </c>
      <c r="I7" s="10" t="s">
        <v>159</v>
      </c>
      <c r="J7" s="9">
        <v>0.26516423421226798</v>
      </c>
      <c r="K7" s="10" t="s">
        <v>159</v>
      </c>
      <c r="L7" s="9">
        <v>0.23905303030302999</v>
      </c>
      <c r="M7" s="10" t="s">
        <v>159</v>
      </c>
      <c r="N7" s="9">
        <v>0.326104220527757</v>
      </c>
      <c r="O7" s="10" t="s">
        <v>159</v>
      </c>
      <c r="P7" s="9">
        <v>0.46558301309921202</v>
      </c>
      <c r="Q7" s="10" t="s">
        <v>159</v>
      </c>
      <c r="R7" s="9">
        <v>0.31991011212246701</v>
      </c>
      <c r="S7" s="10" t="s">
        <v>159</v>
      </c>
    </row>
    <row r="8" spans="1:19" x14ac:dyDescent="0.2">
      <c r="A8" s="12" t="s">
        <v>171</v>
      </c>
      <c r="B8" s="9">
        <v>0.18754164683484101</v>
      </c>
      <c r="C8" s="10" t="s">
        <v>159</v>
      </c>
      <c r="D8" s="9">
        <v>0.25719904607195898</v>
      </c>
      <c r="E8" s="10" t="s">
        <v>159</v>
      </c>
      <c r="F8" s="9">
        <v>0.35443368828654398</v>
      </c>
      <c r="G8" s="10" t="s">
        <v>159</v>
      </c>
      <c r="H8" s="9">
        <v>0.45803297891512001</v>
      </c>
      <c r="I8" s="10" t="s">
        <v>159</v>
      </c>
      <c r="J8" s="9">
        <v>0.27628713212488798</v>
      </c>
      <c r="K8" s="10" t="s">
        <v>159</v>
      </c>
      <c r="L8" s="9">
        <v>0.23493286921929399</v>
      </c>
      <c r="M8" s="10" t="s">
        <v>159</v>
      </c>
      <c r="N8" s="9">
        <v>0.32304504206544399</v>
      </c>
      <c r="O8" s="10" t="s">
        <v>159</v>
      </c>
      <c r="P8" s="9">
        <v>0.48283442342660199</v>
      </c>
      <c r="Q8" s="10" t="s">
        <v>159</v>
      </c>
      <c r="R8" s="9">
        <v>0.32881354986893302</v>
      </c>
      <c r="S8" s="10" t="s">
        <v>159</v>
      </c>
    </row>
    <row r="9" spans="1:19" x14ac:dyDescent="0.2">
      <c r="A9" s="12" t="s">
        <v>172</v>
      </c>
      <c r="B9" s="9">
        <v>0.17168331721989499</v>
      </c>
      <c r="C9" s="10" t="s">
        <v>159</v>
      </c>
      <c r="D9" s="9">
        <v>0.23798647076789101</v>
      </c>
      <c r="E9" s="10" t="s">
        <v>159</v>
      </c>
      <c r="F9" s="9">
        <v>0.33513931163661898</v>
      </c>
      <c r="G9" s="10" t="s">
        <v>159</v>
      </c>
      <c r="H9" s="9">
        <v>0.436078729515121</v>
      </c>
      <c r="I9" s="10" t="s">
        <v>159</v>
      </c>
      <c r="J9" s="9">
        <v>0.27258551638106499</v>
      </c>
      <c r="K9" s="10" t="s">
        <v>159</v>
      </c>
      <c r="L9" s="9">
        <v>0.22763254897497001</v>
      </c>
      <c r="M9" s="10" t="s">
        <v>159</v>
      </c>
      <c r="N9" s="9">
        <v>0.31069946680070598</v>
      </c>
      <c r="O9" s="10" t="s">
        <v>159</v>
      </c>
      <c r="P9" s="9">
        <v>0.46792510742787002</v>
      </c>
      <c r="Q9" s="10" t="s">
        <v>159</v>
      </c>
      <c r="R9" s="9">
        <v>0.31264872756006701</v>
      </c>
      <c r="S9" s="10" t="s">
        <v>159</v>
      </c>
    </row>
    <row r="10" spans="1:19" x14ac:dyDescent="0.2">
      <c r="A10" s="12" t="s">
        <v>173</v>
      </c>
      <c r="B10" s="9">
        <v>0.15976990504017499</v>
      </c>
      <c r="C10" s="10" t="s">
        <v>159</v>
      </c>
      <c r="D10" s="9">
        <v>0.27009629250038703</v>
      </c>
      <c r="E10" s="10" t="s">
        <v>159</v>
      </c>
      <c r="F10" s="9">
        <v>0.29980980557903603</v>
      </c>
      <c r="G10" s="10" t="s">
        <v>159</v>
      </c>
      <c r="H10" s="9">
        <v>0.40179146563878398</v>
      </c>
      <c r="I10" s="10" t="s">
        <v>159</v>
      </c>
      <c r="J10" s="9">
        <v>0.27199399849962502</v>
      </c>
      <c r="K10" s="10" t="s">
        <v>159</v>
      </c>
      <c r="L10" s="9">
        <v>0.224149404436674</v>
      </c>
      <c r="M10" s="10" t="s">
        <v>159</v>
      </c>
      <c r="N10" s="9">
        <v>0.29681389844133799</v>
      </c>
      <c r="O10" s="10" t="s">
        <v>159</v>
      </c>
      <c r="P10" s="9">
        <v>0.44166529730744902</v>
      </c>
      <c r="Q10" s="10" t="s">
        <v>159</v>
      </c>
      <c r="R10" s="9">
        <v>0.31171808748337299</v>
      </c>
      <c r="S10" s="10" t="s">
        <v>159</v>
      </c>
    </row>
    <row r="11" spans="1:19" x14ac:dyDescent="0.2">
      <c r="A11" s="12" t="s">
        <v>174</v>
      </c>
      <c r="B11" s="9">
        <v>0.15749800230844399</v>
      </c>
      <c r="C11" s="10" t="s">
        <v>159</v>
      </c>
      <c r="D11" s="9">
        <v>0.26734766212863398</v>
      </c>
      <c r="E11" s="10" t="s">
        <v>159</v>
      </c>
      <c r="F11" s="9">
        <v>0.25342838374999999</v>
      </c>
      <c r="G11" s="10" t="s">
        <v>178</v>
      </c>
      <c r="H11" s="9">
        <v>0.37009153965932101</v>
      </c>
      <c r="I11" s="10" t="s">
        <v>159</v>
      </c>
      <c r="J11" s="9">
        <v>0.25001919701623498</v>
      </c>
      <c r="K11" s="10" t="s">
        <v>159</v>
      </c>
      <c r="L11" s="9">
        <v>0.20955784691358001</v>
      </c>
      <c r="M11" s="10" t="s">
        <v>177</v>
      </c>
      <c r="N11" s="9">
        <v>0.275404229368232</v>
      </c>
      <c r="O11" s="10" t="s">
        <v>282</v>
      </c>
      <c r="P11" s="9">
        <v>0.39325202063449</v>
      </c>
      <c r="Q11" s="10" t="s">
        <v>159</v>
      </c>
      <c r="R11" s="9">
        <v>0.29430525107199701</v>
      </c>
      <c r="S11" s="10" t="s">
        <v>178</v>
      </c>
    </row>
    <row r="12" spans="1:19" x14ac:dyDescent="0.2">
      <c r="A12" s="12" t="s">
        <v>175</v>
      </c>
      <c r="B12" s="9">
        <v>0.15187500000000001</v>
      </c>
      <c r="C12" s="10" t="s">
        <v>159</v>
      </c>
      <c r="D12" s="9">
        <v>0.282984439208187</v>
      </c>
      <c r="E12" s="10" t="s">
        <v>159</v>
      </c>
      <c r="F12" s="9">
        <v>0.244083441019014</v>
      </c>
      <c r="G12" s="10" t="s">
        <v>178</v>
      </c>
      <c r="H12" s="9">
        <v>0.37958397885719503</v>
      </c>
      <c r="I12" s="10" t="s">
        <v>159</v>
      </c>
      <c r="J12" s="9">
        <v>0.26500188465887697</v>
      </c>
      <c r="K12" s="10" t="s">
        <v>159</v>
      </c>
      <c r="L12" s="9">
        <v>0.21813287183924601</v>
      </c>
      <c r="M12" s="10" t="s">
        <v>159</v>
      </c>
      <c r="N12" s="9">
        <v>0.29134403600422998</v>
      </c>
      <c r="O12" s="10" t="s">
        <v>159</v>
      </c>
      <c r="P12" s="9">
        <v>0.41227252247840301</v>
      </c>
      <c r="Q12" s="10" t="s">
        <v>159</v>
      </c>
      <c r="R12" s="9">
        <v>0.30867326850212201</v>
      </c>
      <c r="S12" s="10" t="s">
        <v>178</v>
      </c>
    </row>
    <row r="13" spans="1:19" x14ac:dyDescent="0.2">
      <c r="A13" s="12" t="s">
        <v>179</v>
      </c>
      <c r="B13" s="9">
        <v>0.139525204254663</v>
      </c>
      <c r="C13" s="10" t="s">
        <v>159</v>
      </c>
      <c r="D13" s="9">
        <v>0.26682209223206199</v>
      </c>
      <c r="E13" s="10" t="s">
        <v>159</v>
      </c>
      <c r="F13" s="9">
        <v>0.232728234050053</v>
      </c>
      <c r="G13" s="10" t="s">
        <v>178</v>
      </c>
      <c r="H13" s="9">
        <v>0.34998045388144799</v>
      </c>
      <c r="I13" s="10" t="s">
        <v>159</v>
      </c>
      <c r="J13" s="9">
        <v>0.257108865293591</v>
      </c>
      <c r="K13" s="10" t="s">
        <v>159</v>
      </c>
      <c r="L13" s="9">
        <v>0.20131926121372001</v>
      </c>
      <c r="M13" s="10" t="s">
        <v>159</v>
      </c>
      <c r="N13" s="9">
        <v>0.28328781102740302</v>
      </c>
      <c r="O13" s="10" t="s">
        <v>159</v>
      </c>
      <c r="P13" s="9">
        <v>0.40081366672067098</v>
      </c>
      <c r="Q13" s="10" t="s">
        <v>159</v>
      </c>
      <c r="R13" s="9">
        <v>0.29390432410402501</v>
      </c>
      <c r="S13" s="10" t="s">
        <v>178</v>
      </c>
    </row>
    <row r="14" spans="1:19" x14ac:dyDescent="0.2">
      <c r="A14" s="12" t="s">
        <v>180</v>
      </c>
      <c r="B14" s="9">
        <v>0.12887156162009999</v>
      </c>
      <c r="C14" s="10" t="s">
        <v>159</v>
      </c>
      <c r="D14" s="9">
        <v>0.255331500759162</v>
      </c>
      <c r="E14" s="10" t="s">
        <v>159</v>
      </c>
      <c r="F14" s="9">
        <v>0.21168992248061999</v>
      </c>
      <c r="G14" s="10" t="s">
        <v>178</v>
      </c>
      <c r="H14" s="9">
        <v>0.32483197899621902</v>
      </c>
      <c r="I14" s="10" t="s">
        <v>159</v>
      </c>
      <c r="J14" s="9">
        <v>0.24485199328679499</v>
      </c>
      <c r="K14" s="10" t="s">
        <v>159</v>
      </c>
      <c r="L14" s="9">
        <v>0.18843056696795399</v>
      </c>
      <c r="M14" s="10" t="s">
        <v>159</v>
      </c>
      <c r="N14" s="9">
        <v>0.26360840021252202</v>
      </c>
      <c r="O14" s="10" t="s">
        <v>159</v>
      </c>
      <c r="P14" s="9">
        <v>0.38386864008591798</v>
      </c>
      <c r="Q14" s="10" t="s">
        <v>159</v>
      </c>
      <c r="R14" s="9">
        <v>0.27766111593725501</v>
      </c>
      <c r="S14" s="10" t="s">
        <v>178</v>
      </c>
    </row>
    <row r="15" spans="1:19" x14ac:dyDescent="0.2">
      <c r="A15" s="12" t="s">
        <v>181</v>
      </c>
      <c r="B15" s="9">
        <v>0.121416177255739</v>
      </c>
      <c r="C15" s="10" t="s">
        <v>159</v>
      </c>
      <c r="D15" s="9">
        <v>0.25356253761887598</v>
      </c>
      <c r="E15" s="10" t="s">
        <v>159</v>
      </c>
      <c r="F15" s="9">
        <v>0.226342845034609</v>
      </c>
      <c r="G15" s="10" t="s">
        <v>178</v>
      </c>
      <c r="H15" s="9">
        <v>0.30570077465797901</v>
      </c>
      <c r="I15" s="10" t="s">
        <v>159</v>
      </c>
      <c r="J15" s="9">
        <v>0.23062588475551701</v>
      </c>
      <c r="K15" s="10" t="s">
        <v>159</v>
      </c>
      <c r="L15" s="9">
        <v>0.222516404700137</v>
      </c>
      <c r="M15" s="10" t="s">
        <v>159</v>
      </c>
      <c r="N15" s="9">
        <v>0.26031382039899498</v>
      </c>
      <c r="O15" s="10" t="s">
        <v>159</v>
      </c>
      <c r="P15" s="9">
        <v>0.37289339944699301</v>
      </c>
      <c r="Q15" s="10" t="s">
        <v>159</v>
      </c>
      <c r="R15" s="9">
        <v>0.27190615466649398</v>
      </c>
      <c r="S15" s="10" t="s">
        <v>178</v>
      </c>
    </row>
    <row r="16" spans="1:19" x14ac:dyDescent="0.2">
      <c r="A16" s="12" t="s">
        <v>182</v>
      </c>
      <c r="B16" s="9">
        <v>0.114321577271614</v>
      </c>
      <c r="C16" s="10" t="s">
        <v>159</v>
      </c>
      <c r="D16" s="9">
        <v>0.233884224048647</v>
      </c>
      <c r="E16" s="10" t="s">
        <v>159</v>
      </c>
      <c r="F16" s="9">
        <v>0.20914686598478899</v>
      </c>
      <c r="G16" s="10" t="s">
        <v>178</v>
      </c>
      <c r="H16" s="9">
        <v>0.29579333044476402</v>
      </c>
      <c r="I16" s="10" t="s">
        <v>159</v>
      </c>
      <c r="J16" s="9">
        <v>0.21286340018035799</v>
      </c>
      <c r="K16" s="10" t="s">
        <v>159</v>
      </c>
      <c r="L16" s="9">
        <v>0.21762227775794399</v>
      </c>
      <c r="M16" s="10" t="s">
        <v>159</v>
      </c>
      <c r="N16" s="9">
        <v>0.24814148240652301</v>
      </c>
      <c r="O16" s="10" t="s">
        <v>159</v>
      </c>
      <c r="P16" s="9">
        <v>0.36348744284399997</v>
      </c>
      <c r="Q16" s="10" t="s">
        <v>159</v>
      </c>
      <c r="R16" s="9">
        <v>0.25834238328748599</v>
      </c>
      <c r="S16" s="10" t="s">
        <v>178</v>
      </c>
    </row>
    <row r="17" spans="1:19" x14ac:dyDescent="0.2">
      <c r="A17" s="12" t="s">
        <v>183</v>
      </c>
      <c r="B17" s="9">
        <v>0.10665985809503301</v>
      </c>
      <c r="C17" s="10" t="s">
        <v>159</v>
      </c>
      <c r="D17" s="9">
        <v>0.23371568927446101</v>
      </c>
      <c r="E17" s="10" t="s">
        <v>159</v>
      </c>
      <c r="F17" s="9">
        <v>0.19307082889913699</v>
      </c>
      <c r="G17" s="10" t="s">
        <v>178</v>
      </c>
      <c r="H17" s="9">
        <v>0.28485692578119498</v>
      </c>
      <c r="I17" s="10" t="s">
        <v>159</v>
      </c>
      <c r="J17" s="9">
        <v>0.20784368180916499</v>
      </c>
      <c r="K17" s="10" t="s">
        <v>159</v>
      </c>
      <c r="L17" s="9">
        <v>0.212093610797154</v>
      </c>
      <c r="M17" s="10" t="s">
        <v>159</v>
      </c>
      <c r="N17" s="9">
        <v>0.23866603902581199</v>
      </c>
      <c r="O17" s="10" t="s">
        <v>159</v>
      </c>
      <c r="P17" s="9">
        <v>0.33475507695909201</v>
      </c>
      <c r="Q17" s="10" t="s">
        <v>159</v>
      </c>
      <c r="R17" s="9">
        <v>0.25054738883046601</v>
      </c>
      <c r="S17" s="10" t="s">
        <v>178</v>
      </c>
    </row>
    <row r="18" spans="1:19" x14ac:dyDescent="0.2">
      <c r="A18" s="12" t="s">
        <v>185</v>
      </c>
      <c r="B18" s="9">
        <v>0.100785250938887</v>
      </c>
      <c r="C18" s="10" t="s">
        <v>159</v>
      </c>
      <c r="D18" s="9">
        <v>0.23515654656159399</v>
      </c>
      <c r="E18" s="10" t="s">
        <v>159</v>
      </c>
      <c r="F18" s="9">
        <v>0.18044010256410301</v>
      </c>
      <c r="G18" s="10" t="s">
        <v>178</v>
      </c>
      <c r="H18" s="9">
        <v>0.27575284912828002</v>
      </c>
      <c r="I18" s="10" t="s">
        <v>159</v>
      </c>
      <c r="J18" s="9">
        <v>0.19594530047587899</v>
      </c>
      <c r="K18" s="10" t="s">
        <v>159</v>
      </c>
      <c r="L18" s="9">
        <v>0.183673469387755</v>
      </c>
      <c r="M18" s="10" t="s">
        <v>159</v>
      </c>
      <c r="N18" s="9">
        <v>0.22660251123665001</v>
      </c>
      <c r="O18" s="10" t="s">
        <v>159</v>
      </c>
      <c r="P18" s="9">
        <v>0.33612933969433401</v>
      </c>
      <c r="Q18" s="10" t="s">
        <v>159</v>
      </c>
      <c r="R18" s="9">
        <v>0.24496100876267099</v>
      </c>
      <c r="S18" s="10" t="s">
        <v>178</v>
      </c>
    </row>
    <row r="19" spans="1:19" x14ac:dyDescent="0.2">
      <c r="A19" s="12" t="s">
        <v>186</v>
      </c>
      <c r="B19" s="9">
        <v>9.7092526850312305E-2</v>
      </c>
      <c r="C19" s="10" t="s">
        <v>159</v>
      </c>
      <c r="D19" s="9">
        <v>4.5195652252597897E-2</v>
      </c>
      <c r="E19" s="10" t="s">
        <v>178</v>
      </c>
      <c r="F19" s="9">
        <v>0.17520511352795301</v>
      </c>
      <c r="G19" s="10" t="s">
        <v>178</v>
      </c>
      <c r="H19" s="9">
        <v>0.264159515089676</v>
      </c>
      <c r="I19" s="10" t="s">
        <v>159</v>
      </c>
      <c r="J19" s="9">
        <v>0.18743044189852701</v>
      </c>
      <c r="K19" s="10" t="s">
        <v>159</v>
      </c>
      <c r="L19" s="9">
        <v>0.208407517309594</v>
      </c>
      <c r="M19" s="10" t="s">
        <v>159</v>
      </c>
      <c r="N19" s="9">
        <v>0.21832914381892199</v>
      </c>
      <c r="O19" s="10" t="s">
        <v>159</v>
      </c>
      <c r="P19" s="9">
        <v>0.314943244457148</v>
      </c>
      <c r="Q19" s="10" t="s">
        <v>159</v>
      </c>
      <c r="R19" s="9">
        <v>0.17589593191279301</v>
      </c>
      <c r="S19" s="10" t="s">
        <v>178</v>
      </c>
    </row>
    <row r="20" spans="1:19" x14ac:dyDescent="0.2">
      <c r="A20" s="12" t="s">
        <v>187</v>
      </c>
      <c r="B20" s="9">
        <v>8.1289512246179599E-2</v>
      </c>
      <c r="C20" s="10" t="s">
        <v>159</v>
      </c>
      <c r="D20" s="9">
        <v>0.15294352618929299</v>
      </c>
      <c r="E20" s="10" t="s">
        <v>159</v>
      </c>
      <c r="F20" s="9">
        <v>0.15543247075505101</v>
      </c>
      <c r="G20" s="10" t="s">
        <v>178</v>
      </c>
      <c r="H20" s="9">
        <v>0.237838038209296</v>
      </c>
      <c r="I20" s="10" t="s">
        <v>159</v>
      </c>
      <c r="J20" s="9">
        <v>0.171008047098725</v>
      </c>
      <c r="K20" s="10" t="s">
        <v>159</v>
      </c>
      <c r="L20" s="9">
        <v>0.180781106115595</v>
      </c>
      <c r="M20" s="10" t="s">
        <v>159</v>
      </c>
      <c r="N20" s="9">
        <v>0.197208377186678</v>
      </c>
      <c r="O20" s="10" t="s">
        <v>159</v>
      </c>
      <c r="P20" s="9">
        <v>0.28056706672528797</v>
      </c>
      <c r="Q20" s="10" t="s">
        <v>159</v>
      </c>
      <c r="R20" s="9">
        <v>0.19465085194034501</v>
      </c>
      <c r="S20" s="10" t="s">
        <v>178</v>
      </c>
    </row>
    <row r="21" spans="1:19" x14ac:dyDescent="0.2">
      <c r="A21" s="12" t="s">
        <v>188</v>
      </c>
      <c r="B21" s="9">
        <v>8.1693610469592004E-2</v>
      </c>
      <c r="C21" s="10" t="s">
        <v>159</v>
      </c>
      <c r="D21" s="9">
        <v>0.16111511138255799</v>
      </c>
      <c r="E21" s="10" t="s">
        <v>159</v>
      </c>
      <c r="F21" s="9">
        <v>0.16637713052858699</v>
      </c>
      <c r="G21" s="10" t="s">
        <v>178</v>
      </c>
      <c r="H21" s="9">
        <v>0.245322880109898</v>
      </c>
      <c r="I21" s="10" t="s">
        <v>159</v>
      </c>
      <c r="J21" s="9">
        <v>0.18510984540276601</v>
      </c>
      <c r="K21" s="10" t="s">
        <v>159</v>
      </c>
      <c r="L21" s="9">
        <v>0.18568284193284201</v>
      </c>
      <c r="M21" s="10" t="s">
        <v>159</v>
      </c>
      <c r="N21" s="9">
        <v>0.21443667325528401</v>
      </c>
      <c r="O21" s="10" t="s">
        <v>159</v>
      </c>
      <c r="P21" s="9">
        <v>0.27926152253583397</v>
      </c>
      <c r="Q21" s="10" t="s">
        <v>159</v>
      </c>
      <c r="R21" s="9">
        <v>0.20453310458130999</v>
      </c>
      <c r="S21" s="10" t="s">
        <v>178</v>
      </c>
    </row>
    <row r="22" spans="1:19" x14ac:dyDescent="0.2">
      <c r="A22" s="12" t="s">
        <v>189</v>
      </c>
      <c r="B22" s="9">
        <v>8.77502730251183E-2</v>
      </c>
      <c r="C22" s="10" t="s">
        <v>159</v>
      </c>
      <c r="D22" s="9">
        <v>0.16871910649376801</v>
      </c>
      <c r="E22" s="10" t="s">
        <v>159</v>
      </c>
      <c r="F22" s="9">
        <v>0.23153520616221099</v>
      </c>
      <c r="G22" s="10" t="s">
        <v>178</v>
      </c>
      <c r="H22" s="9">
        <v>0.25934979402272301</v>
      </c>
      <c r="I22" s="10" t="s">
        <v>159</v>
      </c>
      <c r="J22" s="9">
        <v>0.20132850056058099</v>
      </c>
      <c r="K22" s="10" t="s">
        <v>195</v>
      </c>
      <c r="L22" s="9">
        <v>0.22837984777093101</v>
      </c>
      <c r="M22" s="10" t="s">
        <v>159</v>
      </c>
      <c r="N22" s="9">
        <v>0.23134355860519801</v>
      </c>
      <c r="O22" s="10" t="s">
        <v>159</v>
      </c>
      <c r="P22" s="9">
        <v>0.28497782489068302</v>
      </c>
      <c r="Q22" s="10" t="s">
        <v>228</v>
      </c>
      <c r="R22" s="9">
        <v>0.21755315102727699</v>
      </c>
      <c r="S22" s="10" t="s">
        <v>178</v>
      </c>
    </row>
    <row r="23" spans="1:19" x14ac:dyDescent="0.2">
      <c r="A23" s="12" t="s">
        <v>190</v>
      </c>
      <c r="B23" s="9">
        <v>8.0651169454493396E-2</v>
      </c>
      <c r="C23" s="10" t="s">
        <v>159</v>
      </c>
      <c r="D23" s="9">
        <v>0.14625024271218601</v>
      </c>
      <c r="E23" s="10" t="s">
        <v>159</v>
      </c>
      <c r="F23" s="9">
        <v>0.25315787173007298</v>
      </c>
      <c r="G23" s="10" t="s">
        <v>178</v>
      </c>
      <c r="H23" s="9">
        <v>0.20206800546777601</v>
      </c>
      <c r="I23" s="10" t="s">
        <v>159</v>
      </c>
      <c r="J23" s="9">
        <v>0.17711458945369299</v>
      </c>
      <c r="K23" s="10" t="s">
        <v>159</v>
      </c>
      <c r="L23" s="9">
        <v>0.18205838068871699</v>
      </c>
      <c r="M23" s="10" t="s">
        <v>159</v>
      </c>
      <c r="N23" s="9">
        <v>0.20323710393831401</v>
      </c>
      <c r="O23" s="10" t="s">
        <v>159</v>
      </c>
      <c r="P23" s="9">
        <v>0.25706489044799302</v>
      </c>
      <c r="Q23" s="10" t="s">
        <v>159</v>
      </c>
      <c r="R23" s="9">
        <v>0.18715437377852201</v>
      </c>
      <c r="S23" s="10" t="s">
        <v>178</v>
      </c>
    </row>
    <row r="24" spans="1:19" x14ac:dyDescent="0.2">
      <c r="A24" s="12" t="s">
        <v>191</v>
      </c>
      <c r="B24" s="9">
        <v>7.52399232245681E-2</v>
      </c>
      <c r="C24" s="10" t="s">
        <v>159</v>
      </c>
      <c r="D24" s="9">
        <v>0.140633217064663</v>
      </c>
      <c r="E24" s="10" t="s">
        <v>159</v>
      </c>
      <c r="F24" s="9">
        <v>0.27040091629841401</v>
      </c>
      <c r="G24" s="10" t="s">
        <v>178</v>
      </c>
      <c r="H24" s="9">
        <v>0.19832962462710499</v>
      </c>
      <c r="I24" s="10" t="s">
        <v>159</v>
      </c>
      <c r="J24" s="9">
        <v>0.171906133604732</v>
      </c>
      <c r="K24" s="10" t="s">
        <v>159</v>
      </c>
      <c r="L24" s="9">
        <v>0.17723708321526399</v>
      </c>
      <c r="M24" s="10" t="s">
        <v>159</v>
      </c>
      <c r="N24" s="9">
        <v>0.196666220897184</v>
      </c>
      <c r="O24" s="10" t="s">
        <v>349</v>
      </c>
      <c r="P24" s="9">
        <v>0.26002115846125401</v>
      </c>
      <c r="Q24" s="10" t="s">
        <v>159</v>
      </c>
      <c r="R24" s="9">
        <v>0.182729936614134</v>
      </c>
      <c r="S24" s="10" t="s">
        <v>178</v>
      </c>
    </row>
    <row r="25" spans="1:19" x14ac:dyDescent="0.2">
      <c r="A25" s="12" t="s">
        <v>193</v>
      </c>
      <c r="B25" s="9">
        <v>6.8205357713701203E-2</v>
      </c>
      <c r="C25" s="10" t="s">
        <v>159</v>
      </c>
      <c r="D25" s="9">
        <v>0.14786434040007099</v>
      </c>
      <c r="E25" s="10" t="s">
        <v>258</v>
      </c>
      <c r="F25" s="9">
        <v>0.29036180590295202</v>
      </c>
      <c r="G25" s="10" t="s">
        <v>178</v>
      </c>
      <c r="H25" s="9">
        <v>0.208706611353253</v>
      </c>
      <c r="I25" s="10" t="s">
        <v>159</v>
      </c>
      <c r="J25" s="9">
        <v>0.17959485748118101</v>
      </c>
      <c r="K25" s="10" t="s">
        <v>159</v>
      </c>
      <c r="L25" s="9">
        <v>0.18568205883707001</v>
      </c>
      <c r="M25" s="10" t="s">
        <v>159</v>
      </c>
      <c r="N25" s="9">
        <v>0.203932079778706</v>
      </c>
      <c r="O25" s="10" t="s">
        <v>259</v>
      </c>
      <c r="P25" s="9">
        <v>0.28006423967551097</v>
      </c>
      <c r="Q25" s="10" t="s">
        <v>159</v>
      </c>
      <c r="R25" s="9">
        <v>0.19143492939040499</v>
      </c>
      <c r="S25" s="10" t="s">
        <v>178</v>
      </c>
    </row>
    <row r="26" spans="1:19" x14ac:dyDescent="0.2">
      <c r="A26" s="12" t="s">
        <v>194</v>
      </c>
      <c r="B26" s="9">
        <v>6.1798616448885499E-2</v>
      </c>
      <c r="C26" s="10" t="s">
        <v>159</v>
      </c>
      <c r="D26" s="9">
        <v>0.13355946199496699</v>
      </c>
      <c r="E26" s="10" t="s">
        <v>159</v>
      </c>
      <c r="F26" s="9">
        <v>0.25616903583926598</v>
      </c>
      <c r="G26" s="10" t="s">
        <v>178</v>
      </c>
      <c r="H26" s="9">
        <v>0.190538442885725</v>
      </c>
      <c r="I26" s="10" t="s">
        <v>159</v>
      </c>
      <c r="J26" s="9">
        <v>0.164484309868068</v>
      </c>
      <c r="K26" s="10" t="s">
        <v>159</v>
      </c>
      <c r="L26" s="9">
        <v>0.17465410803449799</v>
      </c>
      <c r="M26" s="10" t="s">
        <v>159</v>
      </c>
      <c r="N26" s="9">
        <v>0.18407473178495601</v>
      </c>
      <c r="O26" s="10" t="s">
        <v>260</v>
      </c>
      <c r="P26" s="9">
        <v>0.26847652507186198</v>
      </c>
      <c r="Q26" s="10" t="s">
        <v>159</v>
      </c>
      <c r="R26" s="9">
        <v>0.174502447309415</v>
      </c>
      <c r="S26" s="10" t="s">
        <v>178</v>
      </c>
    </row>
    <row r="27" spans="1:19" x14ac:dyDescent="0.2">
      <c r="A27" s="12" t="s">
        <v>196</v>
      </c>
      <c r="B27" s="9">
        <v>5.9977158252313499E-2</v>
      </c>
      <c r="C27" s="10" t="s">
        <v>159</v>
      </c>
      <c r="D27" s="9">
        <v>0.13653119616357201</v>
      </c>
      <c r="E27" s="10" t="s">
        <v>159</v>
      </c>
      <c r="F27" s="9">
        <v>0.28053490958038302</v>
      </c>
      <c r="G27" s="10" t="s">
        <v>178</v>
      </c>
      <c r="H27" s="9">
        <v>0.19225558714011701</v>
      </c>
      <c r="I27" s="10" t="s">
        <v>159</v>
      </c>
      <c r="J27" s="9">
        <v>0.16526244380004801</v>
      </c>
      <c r="K27" s="10" t="s">
        <v>159</v>
      </c>
      <c r="L27" s="9">
        <v>0.173679700724195</v>
      </c>
      <c r="M27" s="10" t="s">
        <v>159</v>
      </c>
      <c r="N27" s="9">
        <v>0.18268696764896999</v>
      </c>
      <c r="O27" s="10" t="s">
        <v>159</v>
      </c>
      <c r="P27" s="9">
        <v>0.27284907597535901</v>
      </c>
      <c r="Q27" s="10" t="s">
        <v>159</v>
      </c>
      <c r="R27" s="9">
        <v>0.176040533454696</v>
      </c>
      <c r="S27" s="10" t="s">
        <v>178</v>
      </c>
    </row>
    <row r="28" spans="1:19" x14ac:dyDescent="0.2">
      <c r="A28" s="12" t="s">
        <v>197</v>
      </c>
      <c r="B28" s="9">
        <v>6.8492462311557797E-2</v>
      </c>
      <c r="C28" s="10" t="s">
        <v>261</v>
      </c>
      <c r="D28" s="9">
        <v>0.17173707477931999</v>
      </c>
      <c r="E28" s="10" t="s">
        <v>261</v>
      </c>
      <c r="F28" s="9">
        <v>0.30200207532197998</v>
      </c>
      <c r="G28" s="10" t="s">
        <v>350</v>
      </c>
      <c r="H28" s="9">
        <v>0.22529562908818099</v>
      </c>
      <c r="I28" s="10" t="s">
        <v>261</v>
      </c>
      <c r="J28" s="9">
        <v>0.19879639957459</v>
      </c>
      <c r="K28" s="10" t="s">
        <v>261</v>
      </c>
      <c r="L28" s="9">
        <v>0.198820043798033</v>
      </c>
      <c r="M28" s="10" t="s">
        <v>261</v>
      </c>
      <c r="N28" s="9">
        <v>0.21385290458391601</v>
      </c>
      <c r="O28" s="10" t="s">
        <v>261</v>
      </c>
      <c r="P28" s="9">
        <v>0.31262954403407001</v>
      </c>
      <c r="Q28" s="10" t="s">
        <v>261</v>
      </c>
      <c r="R28" s="9">
        <v>0.20853374512729</v>
      </c>
      <c r="S28" s="10" t="s">
        <v>178</v>
      </c>
    </row>
    <row r="29" spans="1:19" x14ac:dyDescent="0.2">
      <c r="A29" s="12" t="s">
        <v>198</v>
      </c>
      <c r="B29" s="9">
        <v>5.9265834682262E-2</v>
      </c>
      <c r="C29" s="10" t="s">
        <v>159</v>
      </c>
      <c r="D29" s="9">
        <v>0.16437343008652</v>
      </c>
      <c r="E29" s="10" t="s">
        <v>159</v>
      </c>
      <c r="F29" s="9">
        <v>0.299759303832624</v>
      </c>
      <c r="G29" s="10" t="s">
        <v>262</v>
      </c>
      <c r="H29" s="9">
        <v>0.22544857225884399</v>
      </c>
      <c r="I29" s="10" t="s">
        <v>159</v>
      </c>
      <c r="J29" s="9">
        <v>0.19732061313652399</v>
      </c>
      <c r="K29" s="10" t="s">
        <v>159</v>
      </c>
      <c r="L29" s="9">
        <v>0.20548836974659501</v>
      </c>
      <c r="M29" s="10" t="s">
        <v>159</v>
      </c>
      <c r="N29" s="9">
        <v>0.204204469042883</v>
      </c>
      <c r="O29" s="10" t="s">
        <v>159</v>
      </c>
      <c r="P29" s="9">
        <v>0.291488977482671</v>
      </c>
      <c r="Q29" s="10" t="s">
        <v>159</v>
      </c>
      <c r="R29" s="9">
        <v>0.20100964517881301</v>
      </c>
      <c r="S29" s="10" t="s">
        <v>159</v>
      </c>
    </row>
    <row r="30" spans="1:19" x14ac:dyDescent="0.2">
      <c r="A30" s="12" t="s">
        <v>199</v>
      </c>
      <c r="B30" s="9">
        <v>5.58427006838772E-2</v>
      </c>
      <c r="C30" s="10" t="s">
        <v>159</v>
      </c>
      <c r="D30" s="9">
        <v>0.16828349299329001</v>
      </c>
      <c r="E30" s="10" t="s">
        <v>159</v>
      </c>
      <c r="F30" s="9">
        <v>0.25449411764705898</v>
      </c>
      <c r="G30" s="10" t="s">
        <v>159</v>
      </c>
      <c r="H30" s="9">
        <v>0.228104221406428</v>
      </c>
      <c r="I30" s="10" t="s">
        <v>159</v>
      </c>
      <c r="J30" s="9">
        <v>0.193948024207903</v>
      </c>
      <c r="K30" s="10" t="s">
        <v>159</v>
      </c>
      <c r="L30" s="9">
        <v>0.20320596966993801</v>
      </c>
      <c r="M30" s="10" t="s">
        <v>159</v>
      </c>
      <c r="N30" s="9">
        <v>0.21621824639788101</v>
      </c>
      <c r="O30" s="10" t="s">
        <v>159</v>
      </c>
      <c r="P30" s="9">
        <v>0.30061165054840999</v>
      </c>
      <c r="Q30" s="10" t="s">
        <v>159</v>
      </c>
      <c r="R30" s="9">
        <v>0.206207941510575</v>
      </c>
      <c r="S30" s="10" t="s">
        <v>159</v>
      </c>
    </row>
    <row r="31" spans="1:19" x14ac:dyDescent="0.2">
      <c r="A31" s="12" t="s">
        <v>200</v>
      </c>
      <c r="B31" s="9">
        <v>6.4753821648246598E-2</v>
      </c>
      <c r="C31" s="10" t="s">
        <v>159</v>
      </c>
      <c r="D31" s="9">
        <v>0.18581993609792699</v>
      </c>
      <c r="E31" s="10" t="s">
        <v>159</v>
      </c>
      <c r="F31" s="9">
        <v>0.193156463340179</v>
      </c>
      <c r="G31" s="10" t="s">
        <v>159</v>
      </c>
      <c r="H31" s="9">
        <v>0.229971992740063</v>
      </c>
      <c r="I31" s="10" t="s">
        <v>159</v>
      </c>
      <c r="J31" s="9">
        <v>0.19716122295820099</v>
      </c>
      <c r="K31" s="10" t="s">
        <v>159</v>
      </c>
      <c r="L31" s="9">
        <v>0.20632846417990799</v>
      </c>
      <c r="M31" s="10" t="s">
        <v>159</v>
      </c>
      <c r="N31" s="9">
        <v>0.226947342167058</v>
      </c>
      <c r="O31" s="10" t="s">
        <v>159</v>
      </c>
      <c r="P31" s="9">
        <v>0.31354810055369697</v>
      </c>
      <c r="Q31" s="10" t="s">
        <v>159</v>
      </c>
      <c r="R31" s="9">
        <v>0.21685643841413299</v>
      </c>
      <c r="S31" s="10" t="s">
        <v>159</v>
      </c>
    </row>
    <row r="32" spans="1:19" x14ac:dyDescent="0.2">
      <c r="A32" s="15" t="s">
        <v>201</v>
      </c>
      <c r="B32" s="13">
        <v>6.1689427048966697E-2</v>
      </c>
      <c r="C32" s="14" t="s">
        <v>159</v>
      </c>
      <c r="D32" s="13">
        <v>0.17430815943919101</v>
      </c>
      <c r="E32" s="14" t="s">
        <v>159</v>
      </c>
      <c r="F32" s="13">
        <v>0.17890672070986499</v>
      </c>
      <c r="G32" s="14" t="s">
        <v>159</v>
      </c>
      <c r="H32" s="13">
        <v>0.220282671375401</v>
      </c>
      <c r="I32" s="14" t="s">
        <v>159</v>
      </c>
      <c r="J32" s="13">
        <v>0.20267556730841599</v>
      </c>
      <c r="K32" s="14" t="s">
        <v>159</v>
      </c>
      <c r="L32" s="13">
        <v>0.2098819091428</v>
      </c>
      <c r="M32" s="14" t="s">
        <v>159</v>
      </c>
      <c r="N32" s="13">
        <v>0.21776121586915401</v>
      </c>
      <c r="O32" s="14" t="s">
        <v>159</v>
      </c>
      <c r="P32" s="13">
        <v>0.30379240389016698</v>
      </c>
      <c r="Q32" s="14" t="s">
        <v>159</v>
      </c>
      <c r="R32" s="13">
        <v>0.208108793773471</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8'!A2", "&lt;&lt;&lt; Previous table")</f>
        <v>&lt;&lt;&lt; Previous table</v>
      </c>
    </row>
    <row r="53" spans="1:2" x14ac:dyDescent="0.2">
      <c r="A53" s="17" t="str">
        <f>HYPERLINK("#'LOTTERIES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S53"/>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HYPERLINK("#'INDEX'!B75", "Link to index")</f>
        <v>Link to index</v>
      </c>
    </row>
    <row r="2" spans="1:19" ht="15.75" customHeight="1" x14ac:dyDescent="0.2">
      <c r="A2" s="25" t="s">
        <v>367</v>
      </c>
      <c r="B2" s="24"/>
      <c r="C2" s="24"/>
      <c r="D2" s="24"/>
      <c r="E2" s="24"/>
      <c r="F2" s="24"/>
      <c r="G2" s="24"/>
      <c r="H2" s="24"/>
      <c r="I2" s="24"/>
      <c r="J2" s="24"/>
      <c r="K2" s="24"/>
      <c r="L2" s="24"/>
      <c r="M2" s="24"/>
      <c r="N2" s="24"/>
      <c r="O2" s="24"/>
      <c r="P2" s="24"/>
      <c r="Q2" s="24"/>
      <c r="R2" s="24"/>
      <c r="S2" s="24"/>
    </row>
    <row r="3" spans="1:19" ht="15.75" customHeight="1" x14ac:dyDescent="0.2">
      <c r="A3" s="25" t="s">
        <v>93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8.6428451602080205</v>
      </c>
      <c r="C7" s="10" t="s">
        <v>159</v>
      </c>
      <c r="D7" s="18">
        <v>8.0195887493454201</v>
      </c>
      <c r="E7" s="10" t="s">
        <v>159</v>
      </c>
      <c r="F7" s="18">
        <v>13.6157078710328</v>
      </c>
      <c r="G7" s="10" t="s">
        <v>159</v>
      </c>
      <c r="H7" s="18">
        <v>14.7139507440499</v>
      </c>
      <c r="I7" s="10" t="s">
        <v>159</v>
      </c>
      <c r="J7" s="18">
        <v>11.462376795184101</v>
      </c>
      <c r="K7" s="10" t="s">
        <v>159</v>
      </c>
      <c r="L7" s="18">
        <v>10.686466780500201</v>
      </c>
      <c r="M7" s="10" t="s">
        <v>159</v>
      </c>
      <c r="N7" s="18">
        <v>9.3504513625955106</v>
      </c>
      <c r="O7" s="10" t="s">
        <v>159</v>
      </c>
      <c r="P7" s="18">
        <v>23.749939188937802</v>
      </c>
      <c r="Q7" s="10" t="s">
        <v>159</v>
      </c>
      <c r="R7" s="18">
        <v>10.717799471897701</v>
      </c>
      <c r="S7" s="10" t="s">
        <v>159</v>
      </c>
    </row>
    <row r="8" spans="1:19" x14ac:dyDescent="0.2">
      <c r="A8" s="12" t="s">
        <v>171</v>
      </c>
      <c r="B8" s="18">
        <v>7.8748301223119404</v>
      </c>
      <c r="C8" s="10" t="s">
        <v>159</v>
      </c>
      <c r="D8" s="18">
        <v>7.2887003273555502</v>
      </c>
      <c r="E8" s="10" t="s">
        <v>159</v>
      </c>
      <c r="F8" s="18">
        <v>11.9777345583797</v>
      </c>
      <c r="G8" s="10" t="s">
        <v>159</v>
      </c>
      <c r="H8" s="18">
        <v>15.306229988658099</v>
      </c>
      <c r="I8" s="10" t="s">
        <v>159</v>
      </c>
      <c r="J8" s="18">
        <v>11.145262502328499</v>
      </c>
      <c r="K8" s="10" t="s">
        <v>159</v>
      </c>
      <c r="L8" s="18">
        <v>9.6191629933524094</v>
      </c>
      <c r="M8" s="10" t="s">
        <v>159</v>
      </c>
      <c r="N8" s="18">
        <v>9.0418699859638796</v>
      </c>
      <c r="O8" s="10" t="s">
        <v>159</v>
      </c>
      <c r="P8" s="18">
        <v>27.542976393946098</v>
      </c>
      <c r="Q8" s="10" t="s">
        <v>159</v>
      </c>
      <c r="R8" s="18">
        <v>10.4275147074132</v>
      </c>
      <c r="S8" s="10" t="s">
        <v>159</v>
      </c>
    </row>
    <row r="9" spans="1:19" x14ac:dyDescent="0.2">
      <c r="A9" s="12" t="s">
        <v>172</v>
      </c>
      <c r="B9" s="18">
        <v>7.6169687495531901</v>
      </c>
      <c r="C9" s="10" t="s">
        <v>159</v>
      </c>
      <c r="D9" s="18">
        <v>6.6341487979607496</v>
      </c>
      <c r="E9" s="10" t="s">
        <v>159</v>
      </c>
      <c r="F9" s="18">
        <v>9.6902252870077099</v>
      </c>
      <c r="G9" s="10" t="s">
        <v>159</v>
      </c>
      <c r="H9" s="18">
        <v>15.3408550598304</v>
      </c>
      <c r="I9" s="10" t="s">
        <v>159</v>
      </c>
      <c r="J9" s="18">
        <v>10.8148624747</v>
      </c>
      <c r="K9" s="10" t="s">
        <v>159</v>
      </c>
      <c r="L9" s="18">
        <v>9.1114194959757295</v>
      </c>
      <c r="M9" s="10" t="s">
        <v>159</v>
      </c>
      <c r="N9" s="18">
        <v>8.3340823772008701</v>
      </c>
      <c r="O9" s="10" t="s">
        <v>159</v>
      </c>
      <c r="P9" s="18">
        <v>27.864809825033799</v>
      </c>
      <c r="Q9" s="10" t="s">
        <v>159</v>
      </c>
      <c r="R9" s="18">
        <v>9.8139660110079401</v>
      </c>
      <c r="S9" s="10" t="s">
        <v>159</v>
      </c>
    </row>
    <row r="10" spans="1:19" x14ac:dyDescent="0.2">
      <c r="A10" s="12" t="s">
        <v>173</v>
      </c>
      <c r="B10" s="18">
        <v>7.7206823215877298</v>
      </c>
      <c r="C10" s="10" t="s">
        <v>159</v>
      </c>
      <c r="D10" s="18">
        <v>7.7001912812445896</v>
      </c>
      <c r="E10" s="10" t="s">
        <v>159</v>
      </c>
      <c r="F10" s="18">
        <v>8.3083950689584505</v>
      </c>
      <c r="G10" s="10" t="s">
        <v>159</v>
      </c>
      <c r="H10" s="18">
        <v>14.325276079391299</v>
      </c>
      <c r="I10" s="10" t="s">
        <v>159</v>
      </c>
      <c r="J10" s="18">
        <v>10.814235247377299</v>
      </c>
      <c r="K10" s="10" t="s">
        <v>159</v>
      </c>
      <c r="L10" s="18">
        <v>8.8518830563183801</v>
      </c>
      <c r="M10" s="10" t="s">
        <v>159</v>
      </c>
      <c r="N10" s="18">
        <v>7.9703863465956397</v>
      </c>
      <c r="O10" s="10" t="s">
        <v>159</v>
      </c>
      <c r="P10" s="18">
        <v>28.608073423511101</v>
      </c>
      <c r="Q10" s="10" t="s">
        <v>159</v>
      </c>
      <c r="R10" s="18">
        <v>9.9461914460669796</v>
      </c>
      <c r="S10" s="10" t="s">
        <v>159</v>
      </c>
    </row>
    <row r="11" spans="1:19" x14ac:dyDescent="0.2">
      <c r="A11" s="12" t="s">
        <v>174</v>
      </c>
      <c r="B11" s="18">
        <v>7.6687302218609998</v>
      </c>
      <c r="C11" s="10" t="s">
        <v>159</v>
      </c>
      <c r="D11" s="18">
        <v>7.60855940608959</v>
      </c>
      <c r="E11" s="10" t="s">
        <v>159</v>
      </c>
      <c r="F11" s="18">
        <v>6.1711167167111096</v>
      </c>
      <c r="G11" s="10" t="s">
        <v>178</v>
      </c>
      <c r="H11" s="18">
        <v>13.606786956074799</v>
      </c>
      <c r="I11" s="10" t="s">
        <v>159</v>
      </c>
      <c r="J11" s="18">
        <v>10.1142031738143</v>
      </c>
      <c r="K11" s="10" t="s">
        <v>159</v>
      </c>
      <c r="L11" s="18">
        <v>8.1556848497480399</v>
      </c>
      <c r="M11" s="10" t="s">
        <v>177</v>
      </c>
      <c r="N11" s="18">
        <v>7.6536777302417596</v>
      </c>
      <c r="O11" s="10" t="s">
        <v>282</v>
      </c>
      <c r="P11" s="18">
        <v>27.9598776431456</v>
      </c>
      <c r="Q11" s="10" t="s">
        <v>159</v>
      </c>
      <c r="R11" s="18">
        <v>9.5972932255644903</v>
      </c>
      <c r="S11" s="10" t="s">
        <v>178</v>
      </c>
    </row>
    <row r="12" spans="1:19" x14ac:dyDescent="0.2">
      <c r="A12" s="12" t="s">
        <v>175</v>
      </c>
      <c r="B12" s="18">
        <v>7.6172406681790097</v>
      </c>
      <c r="C12" s="10" t="s">
        <v>159</v>
      </c>
      <c r="D12" s="18">
        <v>7.8761469328684104</v>
      </c>
      <c r="E12" s="10" t="s">
        <v>159</v>
      </c>
      <c r="F12" s="18">
        <v>5.2804568781325498</v>
      </c>
      <c r="G12" s="10" t="s">
        <v>178</v>
      </c>
      <c r="H12" s="18">
        <v>13.4444131974047</v>
      </c>
      <c r="I12" s="10" t="s">
        <v>159</v>
      </c>
      <c r="J12" s="18">
        <v>10.026179077111101</v>
      </c>
      <c r="K12" s="10" t="s">
        <v>159</v>
      </c>
      <c r="L12" s="18">
        <v>8.3796551074603602</v>
      </c>
      <c r="M12" s="10" t="s">
        <v>159</v>
      </c>
      <c r="N12" s="18">
        <v>8.6493299066781795</v>
      </c>
      <c r="O12" s="10" t="s">
        <v>159</v>
      </c>
      <c r="P12" s="18">
        <v>31.426254819336499</v>
      </c>
      <c r="Q12" s="10" t="s">
        <v>159</v>
      </c>
      <c r="R12" s="18">
        <v>10.1026086819124</v>
      </c>
      <c r="S12" s="10" t="s">
        <v>178</v>
      </c>
    </row>
    <row r="13" spans="1:19" x14ac:dyDescent="0.2">
      <c r="A13" s="12" t="s">
        <v>179</v>
      </c>
      <c r="B13" s="18">
        <v>7.1245277078085598</v>
      </c>
      <c r="C13" s="10" t="s">
        <v>159</v>
      </c>
      <c r="D13" s="18">
        <v>7.64795865451807</v>
      </c>
      <c r="E13" s="10" t="s">
        <v>159</v>
      </c>
      <c r="F13" s="18">
        <v>4.9394214835845096</v>
      </c>
      <c r="G13" s="10" t="s">
        <v>178</v>
      </c>
      <c r="H13" s="18">
        <v>12.179240710072101</v>
      </c>
      <c r="I13" s="10" t="s">
        <v>159</v>
      </c>
      <c r="J13" s="18">
        <v>9.5437308217935595</v>
      </c>
      <c r="K13" s="10" t="s">
        <v>159</v>
      </c>
      <c r="L13" s="18">
        <v>8.0251025488202501</v>
      </c>
      <c r="M13" s="10" t="s">
        <v>159</v>
      </c>
      <c r="N13" s="18">
        <v>8.8811332259375799</v>
      </c>
      <c r="O13" s="10" t="s">
        <v>159</v>
      </c>
      <c r="P13" s="18">
        <v>30.556703011671999</v>
      </c>
      <c r="Q13" s="10" t="s">
        <v>159</v>
      </c>
      <c r="R13" s="18">
        <v>9.8538550838782708</v>
      </c>
      <c r="S13" s="10" t="s">
        <v>178</v>
      </c>
    </row>
    <row r="14" spans="1:19" x14ac:dyDescent="0.2">
      <c r="A14" s="12" t="s">
        <v>180</v>
      </c>
      <c r="B14" s="18">
        <v>7.1960137711949796</v>
      </c>
      <c r="C14" s="10" t="s">
        <v>159</v>
      </c>
      <c r="D14" s="18">
        <v>7.4313682619242796</v>
      </c>
      <c r="E14" s="10" t="s">
        <v>159</v>
      </c>
      <c r="F14" s="18">
        <v>5.0126840658029499</v>
      </c>
      <c r="G14" s="10" t="s">
        <v>178</v>
      </c>
      <c r="H14" s="18">
        <v>11.834153320544001</v>
      </c>
      <c r="I14" s="10" t="s">
        <v>159</v>
      </c>
      <c r="J14" s="18">
        <v>9.2601689286772206</v>
      </c>
      <c r="K14" s="10" t="s">
        <v>159</v>
      </c>
      <c r="L14" s="18">
        <v>7.6845745536432402</v>
      </c>
      <c r="M14" s="10" t="s">
        <v>159</v>
      </c>
      <c r="N14" s="18">
        <v>8.7110458517558698</v>
      </c>
      <c r="O14" s="10" t="s">
        <v>159</v>
      </c>
      <c r="P14" s="18">
        <v>29.1093188504647</v>
      </c>
      <c r="Q14" s="10" t="s">
        <v>159</v>
      </c>
      <c r="R14" s="18">
        <v>9.6185151170417402</v>
      </c>
      <c r="S14" s="10" t="s">
        <v>178</v>
      </c>
    </row>
    <row r="15" spans="1:19" x14ac:dyDescent="0.2">
      <c r="A15" s="12" t="s">
        <v>181</v>
      </c>
      <c r="B15" s="18">
        <v>7.0850257612518099</v>
      </c>
      <c r="C15" s="10" t="s">
        <v>159</v>
      </c>
      <c r="D15" s="18">
        <v>7.3926707568437404</v>
      </c>
      <c r="E15" s="10" t="s">
        <v>159</v>
      </c>
      <c r="F15" s="18">
        <v>5.0179208887816298</v>
      </c>
      <c r="G15" s="10" t="s">
        <v>178</v>
      </c>
      <c r="H15" s="18">
        <v>11.6202453736243</v>
      </c>
      <c r="I15" s="10" t="s">
        <v>159</v>
      </c>
      <c r="J15" s="18">
        <v>9.0510838549735499</v>
      </c>
      <c r="K15" s="10" t="s">
        <v>159</v>
      </c>
      <c r="L15" s="18">
        <v>9.3434019812638596</v>
      </c>
      <c r="M15" s="10" t="s">
        <v>159</v>
      </c>
      <c r="N15" s="18">
        <v>8.5860997257460703</v>
      </c>
      <c r="O15" s="10" t="s">
        <v>159</v>
      </c>
      <c r="P15" s="18">
        <v>28.333786939969301</v>
      </c>
      <c r="Q15" s="10" t="s">
        <v>159</v>
      </c>
      <c r="R15" s="18">
        <v>9.5519466546726992</v>
      </c>
      <c r="S15" s="10" t="s">
        <v>178</v>
      </c>
    </row>
    <row r="16" spans="1:19" x14ac:dyDescent="0.2">
      <c r="A16" s="12" t="s">
        <v>182</v>
      </c>
      <c r="B16" s="18">
        <v>7.4652944375139896</v>
      </c>
      <c r="C16" s="10" t="s">
        <v>159</v>
      </c>
      <c r="D16" s="18">
        <v>7.1399774388616404</v>
      </c>
      <c r="E16" s="10" t="s">
        <v>159</v>
      </c>
      <c r="F16" s="18">
        <v>4.0766166347011499</v>
      </c>
      <c r="G16" s="10" t="s">
        <v>178</v>
      </c>
      <c r="H16" s="18">
        <v>12.9201721036479</v>
      </c>
      <c r="I16" s="10" t="s">
        <v>159</v>
      </c>
      <c r="J16" s="18">
        <v>8.6057562100263194</v>
      </c>
      <c r="K16" s="10" t="s">
        <v>159</v>
      </c>
      <c r="L16" s="18">
        <v>9.2811508407788406</v>
      </c>
      <c r="M16" s="10" t="s">
        <v>159</v>
      </c>
      <c r="N16" s="18">
        <v>8.6181249027860805</v>
      </c>
      <c r="O16" s="10" t="s">
        <v>159</v>
      </c>
      <c r="P16" s="18">
        <v>26.300300938782001</v>
      </c>
      <c r="Q16" s="10" t="s">
        <v>159</v>
      </c>
      <c r="R16" s="18">
        <v>9.6064137892475792</v>
      </c>
      <c r="S16" s="10" t="s">
        <v>178</v>
      </c>
    </row>
    <row r="17" spans="1:19" x14ac:dyDescent="0.2">
      <c r="A17" s="12" t="s">
        <v>183</v>
      </c>
      <c r="B17" s="18">
        <v>8.1370124784200808</v>
      </c>
      <c r="C17" s="10" t="s">
        <v>159</v>
      </c>
      <c r="D17" s="18">
        <v>8.2562359922889694</v>
      </c>
      <c r="E17" s="10" t="s">
        <v>159</v>
      </c>
      <c r="F17" s="18">
        <v>3.6776780869482102</v>
      </c>
      <c r="G17" s="10" t="s">
        <v>178</v>
      </c>
      <c r="H17" s="18">
        <v>12.698968257965999</v>
      </c>
      <c r="I17" s="10" t="s">
        <v>159</v>
      </c>
      <c r="J17" s="18">
        <v>9.5037158046646901</v>
      </c>
      <c r="K17" s="10" t="s">
        <v>159</v>
      </c>
      <c r="L17" s="18">
        <v>8.8994091423916597</v>
      </c>
      <c r="M17" s="10" t="s">
        <v>159</v>
      </c>
      <c r="N17" s="18">
        <v>8.8059130065158797</v>
      </c>
      <c r="O17" s="10" t="s">
        <v>159</v>
      </c>
      <c r="P17" s="18">
        <v>26.684643160379601</v>
      </c>
      <c r="Q17" s="10" t="s">
        <v>159</v>
      </c>
      <c r="R17" s="18">
        <v>10.2539319033756</v>
      </c>
      <c r="S17" s="10" t="s">
        <v>178</v>
      </c>
    </row>
    <row r="18" spans="1:19" x14ac:dyDescent="0.2">
      <c r="A18" s="12" t="s">
        <v>185</v>
      </c>
      <c r="B18" s="18">
        <v>8.4855104898550806</v>
      </c>
      <c r="C18" s="10" t="s">
        <v>159</v>
      </c>
      <c r="D18" s="18">
        <v>8.6637006679650597</v>
      </c>
      <c r="E18" s="10" t="s">
        <v>159</v>
      </c>
      <c r="F18" s="18">
        <v>3.5155662666094099</v>
      </c>
      <c r="G18" s="10" t="s">
        <v>178</v>
      </c>
      <c r="H18" s="18">
        <v>13.1098032285622</v>
      </c>
      <c r="I18" s="10" t="s">
        <v>159</v>
      </c>
      <c r="J18" s="18">
        <v>9.7695086756186509</v>
      </c>
      <c r="K18" s="10" t="s">
        <v>159</v>
      </c>
      <c r="L18" s="18">
        <v>7.8201170996862901</v>
      </c>
      <c r="M18" s="10" t="s">
        <v>159</v>
      </c>
      <c r="N18" s="18">
        <v>8.6088446383957304</v>
      </c>
      <c r="O18" s="10" t="s">
        <v>159</v>
      </c>
      <c r="P18" s="18">
        <v>27.355584215337501</v>
      </c>
      <c r="Q18" s="10" t="s">
        <v>159</v>
      </c>
      <c r="R18" s="18">
        <v>10.4836081807561</v>
      </c>
      <c r="S18" s="10" t="s">
        <v>178</v>
      </c>
    </row>
    <row r="19" spans="1:19" x14ac:dyDescent="0.2">
      <c r="A19" s="12" t="s">
        <v>186</v>
      </c>
      <c r="B19" s="18">
        <v>8.8912848453922209</v>
      </c>
      <c r="C19" s="10" t="s">
        <v>159</v>
      </c>
      <c r="D19" s="18">
        <v>1.87122396902628</v>
      </c>
      <c r="E19" s="10" t="s">
        <v>178</v>
      </c>
      <c r="F19" s="18">
        <v>3.3817058877891499</v>
      </c>
      <c r="G19" s="10" t="s">
        <v>178</v>
      </c>
      <c r="H19" s="18">
        <v>13.526838085736101</v>
      </c>
      <c r="I19" s="10" t="s">
        <v>159</v>
      </c>
      <c r="J19" s="18">
        <v>9.53637345376006</v>
      </c>
      <c r="K19" s="10" t="s">
        <v>159</v>
      </c>
      <c r="L19" s="18">
        <v>9.3418043069476102</v>
      </c>
      <c r="M19" s="10" t="s">
        <v>159</v>
      </c>
      <c r="N19" s="18">
        <v>8.5294993398569297</v>
      </c>
      <c r="O19" s="10" t="s">
        <v>159</v>
      </c>
      <c r="P19" s="18">
        <v>27.139780897977001</v>
      </c>
      <c r="Q19" s="10" t="s">
        <v>159</v>
      </c>
      <c r="R19" s="18">
        <v>8.0714656321191303</v>
      </c>
      <c r="S19" s="10" t="s">
        <v>178</v>
      </c>
    </row>
    <row r="20" spans="1:19" x14ac:dyDescent="0.2">
      <c r="A20" s="12" t="s">
        <v>187</v>
      </c>
      <c r="B20" s="18">
        <v>7.9192413582135197</v>
      </c>
      <c r="C20" s="10" t="s">
        <v>159</v>
      </c>
      <c r="D20" s="18">
        <v>6.1199720348664197</v>
      </c>
      <c r="E20" s="10" t="s">
        <v>159</v>
      </c>
      <c r="F20" s="18">
        <v>3.0756553954397599</v>
      </c>
      <c r="G20" s="10" t="s">
        <v>178</v>
      </c>
      <c r="H20" s="18">
        <v>12.5566110166047</v>
      </c>
      <c r="I20" s="10" t="s">
        <v>159</v>
      </c>
      <c r="J20" s="18">
        <v>9.3346327695456903</v>
      </c>
      <c r="K20" s="10" t="s">
        <v>159</v>
      </c>
      <c r="L20" s="18">
        <v>8.50379656525506</v>
      </c>
      <c r="M20" s="10" t="s">
        <v>159</v>
      </c>
      <c r="N20" s="18">
        <v>8.2058127360535398</v>
      </c>
      <c r="O20" s="10" t="s">
        <v>159</v>
      </c>
      <c r="P20" s="18">
        <v>26.811450591649798</v>
      </c>
      <c r="Q20" s="10" t="s">
        <v>159</v>
      </c>
      <c r="R20" s="18">
        <v>9.1402807904972807</v>
      </c>
      <c r="S20" s="10" t="s">
        <v>178</v>
      </c>
    </row>
    <row r="21" spans="1:19" x14ac:dyDescent="0.2">
      <c r="A21" s="12" t="s">
        <v>188</v>
      </c>
      <c r="B21" s="18">
        <v>8.5884357182455702</v>
      </c>
      <c r="C21" s="10" t="s">
        <v>159</v>
      </c>
      <c r="D21" s="18">
        <v>6.4193019766505897</v>
      </c>
      <c r="E21" s="10" t="s">
        <v>159</v>
      </c>
      <c r="F21" s="18">
        <v>2.8938694398937201</v>
      </c>
      <c r="G21" s="10" t="s">
        <v>178</v>
      </c>
      <c r="H21" s="18">
        <v>13.1464883239363</v>
      </c>
      <c r="I21" s="10" t="s">
        <v>159</v>
      </c>
      <c r="J21" s="18">
        <v>10.1660250240616</v>
      </c>
      <c r="K21" s="10" t="s">
        <v>159</v>
      </c>
      <c r="L21" s="18">
        <v>9.4430734307967796</v>
      </c>
      <c r="M21" s="10" t="s">
        <v>159</v>
      </c>
      <c r="N21" s="18">
        <v>8.7789407506310209</v>
      </c>
      <c r="O21" s="10" t="s">
        <v>159</v>
      </c>
      <c r="P21" s="18">
        <v>25.469433238699501</v>
      </c>
      <c r="Q21" s="10" t="s">
        <v>159</v>
      </c>
      <c r="R21" s="18">
        <v>9.5785282977154793</v>
      </c>
      <c r="S21" s="10" t="s">
        <v>178</v>
      </c>
    </row>
    <row r="22" spans="1:19" x14ac:dyDescent="0.2">
      <c r="A22" s="12" t="s">
        <v>189</v>
      </c>
      <c r="B22" s="18">
        <v>9.8959701786652694</v>
      </c>
      <c r="C22" s="10" t="s">
        <v>159</v>
      </c>
      <c r="D22" s="18">
        <v>6.66412475408859</v>
      </c>
      <c r="E22" s="10" t="s">
        <v>159</v>
      </c>
      <c r="F22" s="18">
        <v>3.7350741052276799</v>
      </c>
      <c r="G22" s="10" t="s">
        <v>178</v>
      </c>
      <c r="H22" s="18">
        <v>13.8959449025464</v>
      </c>
      <c r="I22" s="10" t="s">
        <v>159</v>
      </c>
      <c r="J22" s="18">
        <v>11.5730592014945</v>
      </c>
      <c r="K22" s="10" t="s">
        <v>195</v>
      </c>
      <c r="L22" s="18">
        <v>13.769452899399001</v>
      </c>
      <c r="M22" s="10" t="s">
        <v>159</v>
      </c>
      <c r="N22" s="18">
        <v>9.8723221654232596</v>
      </c>
      <c r="O22" s="10" t="s">
        <v>159</v>
      </c>
      <c r="P22" s="18">
        <v>27.5173028349856</v>
      </c>
      <c r="Q22" s="10" t="s">
        <v>228</v>
      </c>
      <c r="R22" s="18">
        <v>10.3563563809836</v>
      </c>
      <c r="S22" s="10" t="s">
        <v>178</v>
      </c>
    </row>
    <row r="23" spans="1:19" x14ac:dyDescent="0.2">
      <c r="A23" s="12" t="s">
        <v>190</v>
      </c>
      <c r="B23" s="18">
        <v>9.6170190956576693</v>
      </c>
      <c r="C23" s="10" t="s">
        <v>159</v>
      </c>
      <c r="D23" s="18">
        <v>5.9122634630147504</v>
      </c>
      <c r="E23" s="10" t="s">
        <v>159</v>
      </c>
      <c r="F23" s="18">
        <v>3.9445604567042301</v>
      </c>
      <c r="G23" s="10" t="s">
        <v>178</v>
      </c>
      <c r="H23" s="18">
        <v>11.4893167125049</v>
      </c>
      <c r="I23" s="10" t="s">
        <v>159</v>
      </c>
      <c r="J23" s="18">
        <v>10.436808754829</v>
      </c>
      <c r="K23" s="10" t="s">
        <v>159</v>
      </c>
      <c r="L23" s="18">
        <v>11.8558491694086</v>
      </c>
      <c r="M23" s="10" t="s">
        <v>159</v>
      </c>
      <c r="N23" s="18">
        <v>9.1574411545790895</v>
      </c>
      <c r="O23" s="10" t="s">
        <v>159</v>
      </c>
      <c r="P23" s="18">
        <v>23.467600584647101</v>
      </c>
      <c r="Q23" s="10" t="s">
        <v>159</v>
      </c>
      <c r="R23" s="18">
        <v>9.1773469644203498</v>
      </c>
      <c r="S23" s="10" t="s">
        <v>178</v>
      </c>
    </row>
    <row r="24" spans="1:19" x14ac:dyDescent="0.2">
      <c r="A24" s="12" t="s">
        <v>191</v>
      </c>
      <c r="B24" s="18">
        <v>9.7076074206021605</v>
      </c>
      <c r="C24" s="10" t="s">
        <v>159</v>
      </c>
      <c r="D24" s="18">
        <v>5.5574430090125304</v>
      </c>
      <c r="E24" s="10" t="s">
        <v>159</v>
      </c>
      <c r="F24" s="18">
        <v>3.5220443703397302</v>
      </c>
      <c r="G24" s="10" t="s">
        <v>178</v>
      </c>
      <c r="H24" s="18">
        <v>10.9006204877382</v>
      </c>
      <c r="I24" s="10" t="s">
        <v>159</v>
      </c>
      <c r="J24" s="18">
        <v>10.6263345194693</v>
      </c>
      <c r="K24" s="10" t="s">
        <v>159</v>
      </c>
      <c r="L24" s="18">
        <v>11.701977190608501</v>
      </c>
      <c r="M24" s="10" t="s">
        <v>159</v>
      </c>
      <c r="N24" s="18">
        <v>8.6588325676712294</v>
      </c>
      <c r="O24" s="10" t="s">
        <v>349</v>
      </c>
      <c r="P24" s="18">
        <v>23.219109946482199</v>
      </c>
      <c r="Q24" s="10" t="s">
        <v>159</v>
      </c>
      <c r="R24" s="18">
        <v>8.7009547933426301</v>
      </c>
      <c r="S24" s="10" t="s">
        <v>178</v>
      </c>
    </row>
    <row r="25" spans="1:19" x14ac:dyDescent="0.2">
      <c r="A25" s="12" t="s">
        <v>193</v>
      </c>
      <c r="B25" s="18">
        <v>9.1796169136248604</v>
      </c>
      <c r="C25" s="10" t="s">
        <v>159</v>
      </c>
      <c r="D25" s="18">
        <v>5.7419950299939799</v>
      </c>
      <c r="E25" s="10" t="s">
        <v>258</v>
      </c>
      <c r="F25" s="18">
        <v>3.19993965449178</v>
      </c>
      <c r="G25" s="10" t="s">
        <v>178</v>
      </c>
      <c r="H25" s="18">
        <v>11.3312496524227</v>
      </c>
      <c r="I25" s="10" t="s">
        <v>159</v>
      </c>
      <c r="J25" s="18">
        <v>10.9418224260939</v>
      </c>
      <c r="K25" s="10" t="s">
        <v>159</v>
      </c>
      <c r="L25" s="18">
        <v>12.3550202761775</v>
      </c>
      <c r="M25" s="10" t="s">
        <v>159</v>
      </c>
      <c r="N25" s="18">
        <v>9.1555960050082295</v>
      </c>
      <c r="O25" s="10" t="s">
        <v>259</v>
      </c>
      <c r="P25" s="18">
        <v>25.925815556058801</v>
      </c>
      <c r="Q25" s="10" t="s">
        <v>159</v>
      </c>
      <c r="R25" s="18">
        <v>8.9827122365091707</v>
      </c>
      <c r="S25" s="10" t="s">
        <v>178</v>
      </c>
    </row>
    <row r="26" spans="1:19" x14ac:dyDescent="0.2">
      <c r="A26" s="12" t="s">
        <v>194</v>
      </c>
      <c r="B26" s="18">
        <v>8.2477103371302896</v>
      </c>
      <c r="C26" s="10" t="s">
        <v>159</v>
      </c>
      <c r="D26" s="18">
        <v>5.3621369736139002</v>
      </c>
      <c r="E26" s="10" t="s">
        <v>159</v>
      </c>
      <c r="F26" s="18">
        <v>2.2887972710515299</v>
      </c>
      <c r="G26" s="10" t="s">
        <v>178</v>
      </c>
      <c r="H26" s="18">
        <v>10.645446650029101</v>
      </c>
      <c r="I26" s="10" t="s">
        <v>159</v>
      </c>
      <c r="J26" s="18">
        <v>11.0977630877158</v>
      </c>
      <c r="K26" s="10" t="s">
        <v>159</v>
      </c>
      <c r="L26" s="18">
        <v>12.450712473669499</v>
      </c>
      <c r="M26" s="10" t="s">
        <v>159</v>
      </c>
      <c r="N26" s="18">
        <v>9.1254675284988096</v>
      </c>
      <c r="O26" s="10" t="s">
        <v>260</v>
      </c>
      <c r="P26" s="18">
        <v>26.770582488103599</v>
      </c>
      <c r="Q26" s="10" t="s">
        <v>159</v>
      </c>
      <c r="R26" s="18">
        <v>8.4532940450631493</v>
      </c>
      <c r="S26" s="10" t="s">
        <v>178</v>
      </c>
    </row>
    <row r="27" spans="1:19" x14ac:dyDescent="0.2">
      <c r="A27" s="12" t="s">
        <v>196</v>
      </c>
      <c r="B27" s="18">
        <v>8.4399261542519</v>
      </c>
      <c r="C27" s="10" t="s">
        <v>159</v>
      </c>
      <c r="D27" s="18">
        <v>5.511142903503</v>
      </c>
      <c r="E27" s="10" t="s">
        <v>159</v>
      </c>
      <c r="F27" s="18">
        <v>2.1184539948336898</v>
      </c>
      <c r="G27" s="10" t="s">
        <v>178</v>
      </c>
      <c r="H27" s="18">
        <v>10.674040941619401</v>
      </c>
      <c r="I27" s="10" t="s">
        <v>159</v>
      </c>
      <c r="J27" s="18">
        <v>10.106111691808399</v>
      </c>
      <c r="K27" s="10" t="s">
        <v>159</v>
      </c>
      <c r="L27" s="18">
        <v>13.093421045387201</v>
      </c>
      <c r="M27" s="10" t="s">
        <v>159</v>
      </c>
      <c r="N27" s="18">
        <v>8.8711722078452802</v>
      </c>
      <c r="O27" s="10" t="s">
        <v>159</v>
      </c>
      <c r="P27" s="18">
        <v>28.4605216656952</v>
      </c>
      <c r="Q27" s="10" t="s">
        <v>159</v>
      </c>
      <c r="R27" s="18">
        <v>8.3638414175889704</v>
      </c>
      <c r="S27" s="10" t="s">
        <v>178</v>
      </c>
    </row>
    <row r="28" spans="1:19" x14ac:dyDescent="0.2">
      <c r="A28" s="12" t="s">
        <v>197</v>
      </c>
      <c r="B28" s="18">
        <v>9.6887698887532991</v>
      </c>
      <c r="C28" s="10" t="s">
        <v>261</v>
      </c>
      <c r="D28" s="18">
        <v>7.1798685864409304</v>
      </c>
      <c r="E28" s="10" t="s">
        <v>261</v>
      </c>
      <c r="F28" s="18">
        <v>2.0693621310536101</v>
      </c>
      <c r="G28" s="10" t="s">
        <v>350</v>
      </c>
      <c r="H28" s="18">
        <v>12.160866233048401</v>
      </c>
      <c r="I28" s="10" t="s">
        <v>261</v>
      </c>
      <c r="J28" s="18">
        <v>12.5419302163293</v>
      </c>
      <c r="K28" s="10" t="s">
        <v>261</v>
      </c>
      <c r="L28" s="18">
        <v>15.559770028628201</v>
      </c>
      <c r="M28" s="10" t="s">
        <v>261</v>
      </c>
      <c r="N28" s="18">
        <v>10.9846207996167</v>
      </c>
      <c r="O28" s="10" t="s">
        <v>261</v>
      </c>
      <c r="P28" s="18">
        <v>32.676966176910703</v>
      </c>
      <c r="Q28" s="10" t="s">
        <v>261</v>
      </c>
      <c r="R28" s="18">
        <v>10.0998081957952</v>
      </c>
      <c r="S28" s="10" t="s">
        <v>178</v>
      </c>
    </row>
    <row r="29" spans="1:19" x14ac:dyDescent="0.2">
      <c r="A29" s="12" t="s">
        <v>198</v>
      </c>
      <c r="B29" s="18">
        <v>8.14899376081447</v>
      </c>
      <c r="C29" s="10" t="s">
        <v>159</v>
      </c>
      <c r="D29" s="18">
        <v>7.5043492219757004</v>
      </c>
      <c r="E29" s="10" t="s">
        <v>159</v>
      </c>
      <c r="F29" s="18">
        <v>19.467063075977801</v>
      </c>
      <c r="G29" s="10" t="s">
        <v>262</v>
      </c>
      <c r="H29" s="18">
        <v>14.2970944227164</v>
      </c>
      <c r="I29" s="10" t="s">
        <v>159</v>
      </c>
      <c r="J29" s="18">
        <v>15.3844262082222</v>
      </c>
      <c r="K29" s="10" t="s">
        <v>159</v>
      </c>
      <c r="L29" s="18">
        <v>20.683919932165299</v>
      </c>
      <c r="M29" s="10" t="s">
        <v>159</v>
      </c>
      <c r="N29" s="18">
        <v>14.1067009396722</v>
      </c>
      <c r="O29" s="10" t="s">
        <v>159</v>
      </c>
      <c r="P29" s="18">
        <v>30.458097980031798</v>
      </c>
      <c r="Q29" s="10" t="s">
        <v>159</v>
      </c>
      <c r="R29" s="18">
        <v>12.3527085987795</v>
      </c>
      <c r="S29" s="10" t="s">
        <v>159</v>
      </c>
    </row>
    <row r="30" spans="1:19" x14ac:dyDescent="0.2">
      <c r="A30" s="12" t="s">
        <v>199</v>
      </c>
      <c r="B30" s="18">
        <v>6.0756184922608902</v>
      </c>
      <c r="C30" s="10" t="s">
        <v>159</v>
      </c>
      <c r="D30" s="18">
        <v>7.05287949650344</v>
      </c>
      <c r="E30" s="10" t="s">
        <v>159</v>
      </c>
      <c r="F30" s="18">
        <v>10.7110087120037</v>
      </c>
      <c r="G30" s="10" t="s">
        <v>159</v>
      </c>
      <c r="H30" s="18">
        <v>11.1433721661598</v>
      </c>
      <c r="I30" s="10" t="s">
        <v>159</v>
      </c>
      <c r="J30" s="18">
        <v>11.701669355173999</v>
      </c>
      <c r="K30" s="10" t="s">
        <v>159</v>
      </c>
      <c r="L30" s="18">
        <v>14.314310207583601</v>
      </c>
      <c r="M30" s="10" t="s">
        <v>159</v>
      </c>
      <c r="N30" s="18">
        <v>20.940016428044999</v>
      </c>
      <c r="O30" s="10" t="s">
        <v>159</v>
      </c>
      <c r="P30" s="18">
        <v>26.375818873347399</v>
      </c>
      <c r="Q30" s="10" t="s">
        <v>159</v>
      </c>
      <c r="R30" s="18">
        <v>11.806549190793399</v>
      </c>
      <c r="S30" s="10" t="s">
        <v>159</v>
      </c>
    </row>
    <row r="31" spans="1:19" x14ac:dyDescent="0.2">
      <c r="A31" s="12" t="s">
        <v>200</v>
      </c>
      <c r="B31" s="18">
        <v>6.6856136933279204</v>
      </c>
      <c r="C31" s="10" t="s">
        <v>159</v>
      </c>
      <c r="D31" s="18">
        <v>7.7367040275971704</v>
      </c>
      <c r="E31" s="10" t="s">
        <v>159</v>
      </c>
      <c r="F31" s="18">
        <v>10.118577746249599</v>
      </c>
      <c r="G31" s="10" t="s">
        <v>159</v>
      </c>
      <c r="H31" s="18">
        <v>11.950499132512499</v>
      </c>
      <c r="I31" s="10" t="s">
        <v>159</v>
      </c>
      <c r="J31" s="18">
        <v>11.9187847113819</v>
      </c>
      <c r="K31" s="10" t="s">
        <v>159</v>
      </c>
      <c r="L31" s="18">
        <v>15.587007284066599</v>
      </c>
      <c r="M31" s="10" t="s">
        <v>159</v>
      </c>
      <c r="N31" s="18">
        <v>12.462799664546999</v>
      </c>
      <c r="O31" s="10" t="s">
        <v>159</v>
      </c>
      <c r="P31" s="18">
        <v>29.137091593226401</v>
      </c>
      <c r="Q31" s="10" t="s">
        <v>159</v>
      </c>
      <c r="R31" s="18">
        <v>11.409849431330899</v>
      </c>
      <c r="S31" s="10" t="s">
        <v>159</v>
      </c>
    </row>
    <row r="32" spans="1:19" x14ac:dyDescent="0.2">
      <c r="A32" s="15" t="s">
        <v>201</v>
      </c>
      <c r="B32" s="19">
        <v>6.1278453956736501</v>
      </c>
      <c r="C32" s="14" t="s">
        <v>159</v>
      </c>
      <c r="D32" s="19">
        <v>6.61915240428843</v>
      </c>
      <c r="E32" s="14" t="s">
        <v>159</v>
      </c>
      <c r="F32" s="19">
        <v>8.0820373682201101</v>
      </c>
      <c r="G32" s="14" t="s">
        <v>159</v>
      </c>
      <c r="H32" s="19">
        <v>10.4480188675306</v>
      </c>
      <c r="I32" s="14" t="s">
        <v>159</v>
      </c>
      <c r="J32" s="19">
        <v>10.519945289182999</v>
      </c>
      <c r="K32" s="14" t="s">
        <v>159</v>
      </c>
      <c r="L32" s="19">
        <v>15.275203250151099</v>
      </c>
      <c r="M32" s="14" t="s">
        <v>159</v>
      </c>
      <c r="N32" s="19">
        <v>10.302388341701301</v>
      </c>
      <c r="O32" s="14" t="s">
        <v>159</v>
      </c>
      <c r="P32" s="19">
        <v>27.543722023908298</v>
      </c>
      <c r="Q32" s="14" t="s">
        <v>159</v>
      </c>
      <c r="R32" s="19">
        <v>9.8787993719899898</v>
      </c>
      <c r="S32" s="14" t="s">
        <v>159</v>
      </c>
    </row>
    <row r="34" spans="1:2" x14ac:dyDescent="0.2">
      <c r="A34" s="16" t="s">
        <v>202</v>
      </c>
      <c r="B34" s="16" t="s">
        <v>216</v>
      </c>
    </row>
    <row r="36" spans="1:2" x14ac:dyDescent="0.2">
      <c r="B36" s="16" t="s">
        <v>351</v>
      </c>
    </row>
    <row r="37" spans="1:2" x14ac:dyDescent="0.2">
      <c r="B37" s="16" t="s">
        <v>352</v>
      </c>
    </row>
    <row r="38" spans="1:2" x14ac:dyDescent="0.2">
      <c r="B38" s="16" t="s">
        <v>353</v>
      </c>
    </row>
    <row r="39" spans="1:2" x14ac:dyDescent="0.2">
      <c r="B39" s="16" t="s">
        <v>354</v>
      </c>
    </row>
    <row r="40" spans="1:2" x14ac:dyDescent="0.2">
      <c r="B40" s="16" t="s">
        <v>355</v>
      </c>
    </row>
    <row r="41" spans="1:2" x14ac:dyDescent="0.2">
      <c r="B41" s="16" t="s">
        <v>356</v>
      </c>
    </row>
    <row r="42" spans="1:2" x14ac:dyDescent="0.2">
      <c r="B42" s="16" t="s">
        <v>357</v>
      </c>
    </row>
    <row r="43" spans="1:2" x14ac:dyDescent="0.2">
      <c r="B43" s="16" t="s">
        <v>358</v>
      </c>
    </row>
    <row r="44" spans="1:2" x14ac:dyDescent="0.2">
      <c r="B44" s="16" t="s">
        <v>359</v>
      </c>
    </row>
    <row r="45" spans="1:2" x14ac:dyDescent="0.2">
      <c r="B45" s="16" t="s">
        <v>360</v>
      </c>
    </row>
    <row r="46" spans="1:2" x14ac:dyDescent="0.2">
      <c r="B46" s="16" t="s">
        <v>361</v>
      </c>
    </row>
    <row r="47" spans="1:2" x14ac:dyDescent="0.2">
      <c r="B47" s="16" t="s">
        <v>362</v>
      </c>
    </row>
    <row r="49" spans="1:2" x14ac:dyDescent="0.2">
      <c r="B49" s="16" t="s">
        <v>208</v>
      </c>
    </row>
    <row r="52" spans="1:2" x14ac:dyDescent="0.2">
      <c r="A52" s="17" t="str">
        <f>HYPERLINK("#'LOTTERIES 9'!A2", "&lt;&lt;&lt; Previous table")</f>
        <v>&lt;&lt;&lt; Previous table</v>
      </c>
    </row>
    <row r="53" spans="1:2" x14ac:dyDescent="0.2">
      <c r="A53" s="17" t="str">
        <f>HYPERLINK("#'LOTTERIES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HYPERLINK("#'INDEX'!B76", "Link to index")</f>
        <v>Link to index</v>
      </c>
    </row>
    <row r="2" spans="1:19" ht="15.75" customHeight="1" x14ac:dyDescent="0.2">
      <c r="A2" s="25" t="s">
        <v>368</v>
      </c>
      <c r="B2" s="24"/>
      <c r="C2" s="24"/>
      <c r="D2" s="24"/>
      <c r="E2" s="24"/>
      <c r="F2" s="24"/>
      <c r="G2" s="24"/>
      <c r="H2" s="24"/>
      <c r="I2" s="24"/>
      <c r="J2" s="24"/>
      <c r="K2" s="24"/>
      <c r="L2" s="24"/>
      <c r="M2" s="24"/>
      <c r="N2" s="24"/>
      <c r="O2" s="24"/>
      <c r="P2" s="24"/>
      <c r="Q2" s="24"/>
      <c r="R2" s="24"/>
      <c r="S2" s="24"/>
    </row>
    <row r="3" spans="1:19" ht="15.75" customHeight="1" x14ac:dyDescent="0.2">
      <c r="A3" s="25" t="s">
        <v>94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176</v>
      </c>
      <c r="D7" s="9">
        <v>271.851</v>
      </c>
      <c r="E7" s="10" t="s">
        <v>159</v>
      </c>
      <c r="F7" s="9">
        <v>11.706</v>
      </c>
      <c r="G7" s="10" t="s">
        <v>159</v>
      </c>
      <c r="H7" s="9">
        <v>159.51499999999999</v>
      </c>
      <c r="I7" s="10" t="s">
        <v>159</v>
      </c>
      <c r="J7" s="9">
        <v>0</v>
      </c>
      <c r="K7" s="10" t="s">
        <v>176</v>
      </c>
      <c r="L7" s="9">
        <v>18.890999999999998</v>
      </c>
      <c r="M7" s="10" t="s">
        <v>159</v>
      </c>
      <c r="N7" s="9">
        <v>285.87400000000002</v>
      </c>
      <c r="O7" s="10" t="s">
        <v>159</v>
      </c>
      <c r="P7" s="9">
        <v>125.715</v>
      </c>
      <c r="Q7" s="10" t="s">
        <v>159</v>
      </c>
      <c r="R7" s="9">
        <v>873.55200000000002</v>
      </c>
      <c r="S7" s="10" t="s">
        <v>178</v>
      </c>
    </row>
    <row r="8" spans="1:19" x14ac:dyDescent="0.2">
      <c r="A8" s="12" t="s">
        <v>171</v>
      </c>
      <c r="B8" s="9">
        <v>0</v>
      </c>
      <c r="C8" s="10" t="s">
        <v>176</v>
      </c>
      <c r="D8" s="9">
        <v>277.03399999999999</v>
      </c>
      <c r="E8" s="10" t="s">
        <v>159</v>
      </c>
      <c r="F8" s="9">
        <v>11.875</v>
      </c>
      <c r="G8" s="10" t="s">
        <v>159</v>
      </c>
      <c r="H8" s="9">
        <v>180.97399999999999</v>
      </c>
      <c r="I8" s="10" t="s">
        <v>159</v>
      </c>
      <c r="J8" s="9">
        <v>0</v>
      </c>
      <c r="K8" s="10" t="s">
        <v>176</v>
      </c>
      <c r="L8" s="9">
        <v>19.675999999999998</v>
      </c>
      <c r="M8" s="10" t="s">
        <v>159</v>
      </c>
      <c r="N8" s="9">
        <v>293.82</v>
      </c>
      <c r="O8" s="10" t="s">
        <v>159</v>
      </c>
      <c r="P8" s="9">
        <v>126.47</v>
      </c>
      <c r="Q8" s="10" t="s">
        <v>159</v>
      </c>
      <c r="R8" s="9">
        <v>909.84900000000005</v>
      </c>
      <c r="S8" s="10" t="s">
        <v>178</v>
      </c>
    </row>
    <row r="9" spans="1:19" x14ac:dyDescent="0.2">
      <c r="A9" s="12" t="s">
        <v>172</v>
      </c>
      <c r="B9" s="9">
        <v>0</v>
      </c>
      <c r="C9" s="10" t="s">
        <v>176</v>
      </c>
      <c r="D9" s="9">
        <v>278.91699999999997</v>
      </c>
      <c r="E9" s="10" t="s">
        <v>159</v>
      </c>
      <c r="F9" s="9">
        <v>12.349</v>
      </c>
      <c r="G9" s="10" t="s">
        <v>159</v>
      </c>
      <c r="H9" s="9">
        <v>186.20500000000001</v>
      </c>
      <c r="I9" s="10" t="s">
        <v>159</v>
      </c>
      <c r="J9" s="9">
        <v>0</v>
      </c>
      <c r="K9" s="10" t="s">
        <v>176</v>
      </c>
      <c r="L9" s="9">
        <v>21.040084</v>
      </c>
      <c r="M9" s="10" t="s">
        <v>159</v>
      </c>
      <c r="N9" s="9">
        <v>291.08699999999999</v>
      </c>
      <c r="O9" s="10" t="s">
        <v>159</v>
      </c>
      <c r="P9" s="9">
        <v>124.611</v>
      </c>
      <c r="Q9" s="10" t="s">
        <v>159</v>
      </c>
      <c r="R9" s="9">
        <v>914.20908399999996</v>
      </c>
      <c r="S9" s="10" t="s">
        <v>178</v>
      </c>
    </row>
    <row r="10" spans="1:19" x14ac:dyDescent="0.2">
      <c r="A10" s="12" t="s">
        <v>173</v>
      </c>
      <c r="B10" s="9">
        <v>0</v>
      </c>
      <c r="C10" s="10" t="s">
        <v>176</v>
      </c>
      <c r="D10" s="9">
        <v>253.54</v>
      </c>
      <c r="E10" s="10" t="s">
        <v>159</v>
      </c>
      <c r="F10" s="9">
        <v>11.16</v>
      </c>
      <c r="G10" s="10" t="s">
        <v>159</v>
      </c>
      <c r="H10" s="9">
        <v>158.81299999999999</v>
      </c>
      <c r="I10" s="10" t="s">
        <v>159</v>
      </c>
      <c r="J10" s="9">
        <v>0</v>
      </c>
      <c r="K10" s="10" t="s">
        <v>176</v>
      </c>
      <c r="L10" s="9">
        <v>19.710999999999999</v>
      </c>
      <c r="M10" s="10" t="s">
        <v>159</v>
      </c>
      <c r="N10" s="9">
        <v>272.80399999999997</v>
      </c>
      <c r="O10" s="10" t="s">
        <v>159</v>
      </c>
      <c r="P10" s="9">
        <v>134.07300000000001</v>
      </c>
      <c r="Q10" s="10" t="s">
        <v>159</v>
      </c>
      <c r="R10" s="9">
        <v>850.101</v>
      </c>
      <c r="S10" s="10" t="s">
        <v>178</v>
      </c>
    </row>
    <row r="11" spans="1:19" x14ac:dyDescent="0.2">
      <c r="A11" s="12" t="s">
        <v>174</v>
      </c>
      <c r="B11" s="9">
        <v>0</v>
      </c>
      <c r="C11" s="10" t="s">
        <v>176</v>
      </c>
      <c r="D11" s="9">
        <v>262.03500000000003</v>
      </c>
      <c r="E11" s="10" t="s">
        <v>159</v>
      </c>
      <c r="F11" s="9">
        <v>10.616631392</v>
      </c>
      <c r="G11" s="10" t="s">
        <v>159</v>
      </c>
      <c r="H11" s="9">
        <v>159.636</v>
      </c>
      <c r="I11" s="10" t="s">
        <v>159</v>
      </c>
      <c r="J11" s="9">
        <v>0</v>
      </c>
      <c r="K11" s="10" t="s">
        <v>176</v>
      </c>
      <c r="L11" s="9">
        <v>20.523</v>
      </c>
      <c r="M11" s="10" t="s">
        <v>159</v>
      </c>
      <c r="N11" s="9">
        <v>265.81900000000002</v>
      </c>
      <c r="O11" s="10" t="s">
        <v>159</v>
      </c>
      <c r="P11" s="9">
        <v>134.72200000000001</v>
      </c>
      <c r="Q11" s="10" t="s">
        <v>159</v>
      </c>
      <c r="R11" s="9">
        <v>853.35163139199994</v>
      </c>
      <c r="S11" s="10" t="s">
        <v>178</v>
      </c>
    </row>
    <row r="12" spans="1:19" x14ac:dyDescent="0.2">
      <c r="A12" s="12" t="s">
        <v>175</v>
      </c>
      <c r="B12" s="9">
        <v>13.66</v>
      </c>
      <c r="C12" s="10" t="s">
        <v>159</v>
      </c>
      <c r="D12" s="9">
        <v>281.649</v>
      </c>
      <c r="E12" s="10" t="s">
        <v>159</v>
      </c>
      <c r="F12" s="9">
        <v>10.615</v>
      </c>
      <c r="G12" s="10" t="s">
        <v>159</v>
      </c>
      <c r="H12" s="9">
        <v>170.05600000000001</v>
      </c>
      <c r="I12" s="10" t="s">
        <v>159</v>
      </c>
      <c r="J12" s="9">
        <v>0</v>
      </c>
      <c r="K12" s="10" t="s">
        <v>176</v>
      </c>
      <c r="L12" s="9">
        <v>21.701000000000001</v>
      </c>
      <c r="M12" s="10" t="s">
        <v>159</v>
      </c>
      <c r="N12" s="9">
        <v>294.98200000000003</v>
      </c>
      <c r="O12" s="10" t="s">
        <v>159</v>
      </c>
      <c r="P12" s="9">
        <v>143.92500000000001</v>
      </c>
      <c r="Q12" s="10" t="s">
        <v>159</v>
      </c>
      <c r="R12" s="9">
        <v>936.58799999999997</v>
      </c>
      <c r="S12" s="10" t="s">
        <v>178</v>
      </c>
    </row>
    <row r="13" spans="1:19" x14ac:dyDescent="0.2">
      <c r="A13" s="12" t="s">
        <v>179</v>
      </c>
      <c r="B13" s="9">
        <v>13.265000000000001</v>
      </c>
      <c r="C13" s="10" t="s">
        <v>159</v>
      </c>
      <c r="D13" s="9">
        <v>285.38799999999998</v>
      </c>
      <c r="E13" s="10" t="s">
        <v>159</v>
      </c>
      <c r="F13" s="9">
        <v>10.474</v>
      </c>
      <c r="G13" s="10" t="s">
        <v>159</v>
      </c>
      <c r="H13" s="9">
        <v>173.56</v>
      </c>
      <c r="I13" s="10" t="s">
        <v>159</v>
      </c>
      <c r="J13" s="9">
        <v>0</v>
      </c>
      <c r="K13" s="10" t="s">
        <v>176</v>
      </c>
      <c r="L13" s="9">
        <v>21.939</v>
      </c>
      <c r="M13" s="10" t="s">
        <v>159</v>
      </c>
      <c r="N13" s="9">
        <v>304.96899999999999</v>
      </c>
      <c r="O13" s="10" t="s">
        <v>159</v>
      </c>
      <c r="P13" s="9">
        <v>151.255</v>
      </c>
      <c r="Q13" s="10" t="s">
        <v>159</v>
      </c>
      <c r="R13" s="9">
        <v>960.85</v>
      </c>
      <c r="S13" s="10" t="s">
        <v>178</v>
      </c>
    </row>
    <row r="14" spans="1:19" x14ac:dyDescent="0.2">
      <c r="A14" s="12" t="s">
        <v>180</v>
      </c>
      <c r="B14" s="9">
        <v>12.971</v>
      </c>
      <c r="C14" s="10" t="s">
        <v>159</v>
      </c>
      <c r="D14" s="9">
        <v>295.47899999999998</v>
      </c>
      <c r="E14" s="10" t="s">
        <v>159</v>
      </c>
      <c r="F14" s="9">
        <v>10.851000000000001</v>
      </c>
      <c r="G14" s="10" t="s">
        <v>159</v>
      </c>
      <c r="H14" s="9">
        <v>180.62200000000001</v>
      </c>
      <c r="I14" s="10" t="s">
        <v>159</v>
      </c>
      <c r="J14" s="9">
        <v>0</v>
      </c>
      <c r="K14" s="10" t="s">
        <v>176</v>
      </c>
      <c r="L14" s="9">
        <v>22.152000000000001</v>
      </c>
      <c r="M14" s="10" t="s">
        <v>159</v>
      </c>
      <c r="N14" s="9">
        <v>303.82400000000001</v>
      </c>
      <c r="O14" s="10" t="s">
        <v>159</v>
      </c>
      <c r="P14" s="9">
        <v>161.60400000000001</v>
      </c>
      <c r="Q14" s="10" t="s">
        <v>159</v>
      </c>
      <c r="R14" s="9">
        <v>987.50300000000004</v>
      </c>
      <c r="S14" s="10" t="s">
        <v>178</v>
      </c>
    </row>
    <row r="15" spans="1:19" x14ac:dyDescent="0.2">
      <c r="A15" s="12" t="s">
        <v>181</v>
      </c>
      <c r="B15" s="9">
        <v>13.013</v>
      </c>
      <c r="C15" s="10" t="s">
        <v>159</v>
      </c>
      <c r="D15" s="9">
        <v>292.10399999999998</v>
      </c>
      <c r="E15" s="10" t="s">
        <v>159</v>
      </c>
      <c r="F15" s="9">
        <v>12.82891</v>
      </c>
      <c r="G15" s="10" t="s">
        <v>159</v>
      </c>
      <c r="H15" s="9">
        <v>185.52</v>
      </c>
      <c r="I15" s="10" t="s">
        <v>159</v>
      </c>
      <c r="J15" s="9">
        <v>0</v>
      </c>
      <c r="K15" s="10" t="s">
        <v>176</v>
      </c>
      <c r="L15" s="9">
        <v>22.919</v>
      </c>
      <c r="M15" s="10" t="s">
        <v>159</v>
      </c>
      <c r="N15" s="9">
        <v>297.67899999999997</v>
      </c>
      <c r="O15" s="10" t="s">
        <v>159</v>
      </c>
      <c r="P15" s="9">
        <v>166.20699999999999</v>
      </c>
      <c r="Q15" s="10" t="s">
        <v>159</v>
      </c>
      <c r="R15" s="9">
        <v>990.27090999999996</v>
      </c>
      <c r="S15" s="10" t="s">
        <v>178</v>
      </c>
    </row>
    <row r="16" spans="1:19" x14ac:dyDescent="0.2">
      <c r="A16" s="12" t="s">
        <v>182</v>
      </c>
      <c r="B16" s="9">
        <v>13.606</v>
      </c>
      <c r="C16" s="10" t="s">
        <v>159</v>
      </c>
      <c r="D16" s="9">
        <v>290.91199999999998</v>
      </c>
      <c r="E16" s="10" t="s">
        <v>159</v>
      </c>
      <c r="F16" s="9">
        <v>13.118</v>
      </c>
      <c r="G16" s="10" t="s">
        <v>159</v>
      </c>
      <c r="H16" s="9">
        <v>199.27699999999999</v>
      </c>
      <c r="I16" s="10" t="s">
        <v>159</v>
      </c>
      <c r="J16" s="9">
        <v>0</v>
      </c>
      <c r="K16" s="10" t="s">
        <v>176</v>
      </c>
      <c r="L16" s="9">
        <v>24.181999999999999</v>
      </c>
      <c r="M16" s="10" t="s">
        <v>159</v>
      </c>
      <c r="N16" s="9">
        <v>311.733</v>
      </c>
      <c r="O16" s="10" t="s">
        <v>159</v>
      </c>
      <c r="P16" s="9">
        <v>186.72900000000001</v>
      </c>
      <c r="Q16" s="10" t="s">
        <v>159</v>
      </c>
      <c r="R16" s="9">
        <v>1039.557</v>
      </c>
      <c r="S16" s="10" t="s">
        <v>178</v>
      </c>
    </row>
    <row r="17" spans="1:19" x14ac:dyDescent="0.2">
      <c r="A17" s="12" t="s">
        <v>183</v>
      </c>
      <c r="B17" s="9">
        <v>13.835000000000001</v>
      </c>
      <c r="C17" s="10" t="s">
        <v>159</v>
      </c>
      <c r="D17" s="9">
        <v>313.47300000000001</v>
      </c>
      <c r="E17" s="10" t="s">
        <v>159</v>
      </c>
      <c r="F17" s="9">
        <v>13.291</v>
      </c>
      <c r="G17" s="10" t="s">
        <v>159</v>
      </c>
      <c r="H17" s="9">
        <v>208.13124676000001</v>
      </c>
      <c r="I17" s="10" t="s">
        <v>159</v>
      </c>
      <c r="J17" s="9">
        <v>0</v>
      </c>
      <c r="K17" s="10" t="s">
        <v>176</v>
      </c>
      <c r="L17" s="9">
        <v>25.311</v>
      </c>
      <c r="M17" s="10" t="s">
        <v>159</v>
      </c>
      <c r="N17" s="9">
        <v>328.57</v>
      </c>
      <c r="O17" s="10" t="s">
        <v>159</v>
      </c>
      <c r="P17" s="9">
        <v>205.51400000000001</v>
      </c>
      <c r="Q17" s="10" t="s">
        <v>159</v>
      </c>
      <c r="R17" s="9">
        <v>1108.12524676</v>
      </c>
      <c r="S17" s="10" t="s">
        <v>178</v>
      </c>
    </row>
    <row r="18" spans="1:19" x14ac:dyDescent="0.2">
      <c r="A18" s="12" t="s">
        <v>185</v>
      </c>
      <c r="B18" s="9">
        <v>14.023</v>
      </c>
      <c r="C18" s="10" t="s">
        <v>159</v>
      </c>
      <c r="D18" s="9">
        <v>344.09300000000002</v>
      </c>
      <c r="E18" s="10" t="s">
        <v>159</v>
      </c>
      <c r="F18" s="9">
        <v>13.774986999999999</v>
      </c>
      <c r="G18" s="10" t="s">
        <v>159</v>
      </c>
      <c r="H18" s="9">
        <v>225.267</v>
      </c>
      <c r="I18" s="10" t="s">
        <v>159</v>
      </c>
      <c r="J18" s="9">
        <v>0</v>
      </c>
      <c r="K18" s="10" t="s">
        <v>176</v>
      </c>
      <c r="L18" s="9">
        <v>23.449000000000002</v>
      </c>
      <c r="M18" s="10" t="s">
        <v>159</v>
      </c>
      <c r="N18" s="9">
        <v>342.83499999999998</v>
      </c>
      <c r="O18" s="10" t="s">
        <v>159</v>
      </c>
      <c r="P18" s="9">
        <v>233.78800000000001</v>
      </c>
      <c r="Q18" s="10" t="s">
        <v>159</v>
      </c>
      <c r="R18" s="9">
        <v>1197.2299869999999</v>
      </c>
      <c r="S18" s="10" t="s">
        <v>178</v>
      </c>
    </row>
    <row r="19" spans="1:19" x14ac:dyDescent="0.2">
      <c r="A19" s="12" t="s">
        <v>186</v>
      </c>
      <c r="B19" s="9">
        <v>15.451000000000001</v>
      </c>
      <c r="C19" s="10" t="s">
        <v>159</v>
      </c>
      <c r="D19" s="9">
        <v>82.802000000000007</v>
      </c>
      <c r="E19" s="10" t="s">
        <v>178</v>
      </c>
      <c r="F19" s="9">
        <v>14.303869000000001</v>
      </c>
      <c r="G19" s="10" t="s">
        <v>159</v>
      </c>
      <c r="H19" s="9">
        <v>223.642</v>
      </c>
      <c r="I19" s="10" t="s">
        <v>159</v>
      </c>
      <c r="J19" s="9">
        <v>0</v>
      </c>
      <c r="K19" s="10" t="s">
        <v>176</v>
      </c>
      <c r="L19" s="9">
        <v>26.95</v>
      </c>
      <c r="M19" s="10" t="s">
        <v>159</v>
      </c>
      <c r="N19" s="9">
        <v>340.1799911466</v>
      </c>
      <c r="O19" s="10" t="s">
        <v>159</v>
      </c>
      <c r="P19" s="9">
        <v>234.803</v>
      </c>
      <c r="Q19" s="10" t="s">
        <v>159</v>
      </c>
      <c r="R19" s="9">
        <v>938.13186014660005</v>
      </c>
      <c r="S19" s="10" t="s">
        <v>178</v>
      </c>
    </row>
    <row r="20" spans="1:19" x14ac:dyDescent="0.2">
      <c r="A20" s="12" t="s">
        <v>187</v>
      </c>
      <c r="B20" s="9">
        <v>14.281000000000001</v>
      </c>
      <c r="C20" s="10" t="s">
        <v>159</v>
      </c>
      <c r="D20" s="9">
        <v>302.01400000000001</v>
      </c>
      <c r="E20" s="10" t="s">
        <v>159</v>
      </c>
      <c r="F20" s="9">
        <v>13.633043000000001</v>
      </c>
      <c r="G20" s="10" t="s">
        <v>159</v>
      </c>
      <c r="H20" s="9">
        <v>214.441</v>
      </c>
      <c r="I20" s="10" t="s">
        <v>159</v>
      </c>
      <c r="J20" s="9">
        <v>0</v>
      </c>
      <c r="K20" s="10" t="s">
        <v>176</v>
      </c>
      <c r="L20" s="9">
        <v>25.1</v>
      </c>
      <c r="M20" s="10" t="s">
        <v>159</v>
      </c>
      <c r="N20" s="9">
        <v>329.51499999999999</v>
      </c>
      <c r="O20" s="10" t="s">
        <v>159</v>
      </c>
      <c r="P20" s="9">
        <v>238.75299999999999</v>
      </c>
      <c r="Q20" s="10" t="s">
        <v>159</v>
      </c>
      <c r="R20" s="9">
        <v>1137.7370430000001</v>
      </c>
      <c r="S20" s="10" t="s">
        <v>178</v>
      </c>
    </row>
    <row r="21" spans="1:19" x14ac:dyDescent="0.2">
      <c r="A21" s="12" t="s">
        <v>188</v>
      </c>
      <c r="B21" s="9">
        <v>14.019</v>
      </c>
      <c r="C21" s="10" t="s">
        <v>159</v>
      </c>
      <c r="D21" s="9">
        <v>332.12900000000002</v>
      </c>
      <c r="E21" s="10" t="s">
        <v>159</v>
      </c>
      <c r="F21" s="9">
        <v>15.759513</v>
      </c>
      <c r="G21" s="10" t="s">
        <v>159</v>
      </c>
      <c r="H21" s="9">
        <v>235.67599999999999</v>
      </c>
      <c r="I21" s="10" t="s">
        <v>159</v>
      </c>
      <c r="J21" s="9">
        <v>0</v>
      </c>
      <c r="K21" s="10" t="s">
        <v>176</v>
      </c>
      <c r="L21" s="9">
        <v>27.266999999999999</v>
      </c>
      <c r="M21" s="10" t="s">
        <v>159</v>
      </c>
      <c r="N21" s="9">
        <v>370.351</v>
      </c>
      <c r="O21" s="10" t="s">
        <v>159</v>
      </c>
      <c r="P21" s="9">
        <v>256.97699999999998</v>
      </c>
      <c r="Q21" s="10" t="s">
        <v>159</v>
      </c>
      <c r="R21" s="9">
        <v>1252.1785130000001</v>
      </c>
      <c r="S21" s="10" t="s">
        <v>178</v>
      </c>
    </row>
    <row r="22" spans="1:19" x14ac:dyDescent="0.2">
      <c r="A22" s="12" t="s">
        <v>189</v>
      </c>
      <c r="B22" s="9">
        <v>16.053999999999998</v>
      </c>
      <c r="C22" s="10" t="s">
        <v>159</v>
      </c>
      <c r="D22" s="9">
        <v>353.27499999999998</v>
      </c>
      <c r="E22" s="10" t="s">
        <v>159</v>
      </c>
      <c r="F22" s="9">
        <v>19.114507</v>
      </c>
      <c r="G22" s="10" t="s">
        <v>159</v>
      </c>
      <c r="H22" s="9">
        <v>255.874</v>
      </c>
      <c r="I22" s="10" t="s">
        <v>159</v>
      </c>
      <c r="J22" s="9">
        <v>0</v>
      </c>
      <c r="K22" s="10" t="s">
        <v>176</v>
      </c>
      <c r="L22" s="9">
        <v>29.361000000000001</v>
      </c>
      <c r="M22" s="10" t="s">
        <v>159</v>
      </c>
      <c r="N22" s="9">
        <v>406.72899999999998</v>
      </c>
      <c r="O22" s="10" t="s">
        <v>159</v>
      </c>
      <c r="P22" s="9">
        <v>274.5</v>
      </c>
      <c r="Q22" s="10" t="s">
        <v>177</v>
      </c>
      <c r="R22" s="9">
        <v>1354.9075069999999</v>
      </c>
      <c r="S22" s="10" t="s">
        <v>178</v>
      </c>
    </row>
    <row r="23" spans="1:19" x14ac:dyDescent="0.2">
      <c r="A23" s="12" t="s">
        <v>190</v>
      </c>
      <c r="B23" s="9">
        <v>15.169</v>
      </c>
      <c r="C23" s="10" t="s">
        <v>159</v>
      </c>
      <c r="D23" s="9">
        <v>322.24520272000001</v>
      </c>
      <c r="E23" s="10" t="s">
        <v>159</v>
      </c>
      <c r="F23" s="9">
        <v>20.927028</v>
      </c>
      <c r="G23" s="10" t="s">
        <v>159</v>
      </c>
      <c r="H23" s="9">
        <v>236.79599999999999</v>
      </c>
      <c r="I23" s="10" t="s">
        <v>159</v>
      </c>
      <c r="J23" s="9">
        <v>60.55</v>
      </c>
      <c r="K23" s="10" t="s">
        <v>159</v>
      </c>
      <c r="L23" s="9">
        <v>28.398599999999998</v>
      </c>
      <c r="M23" s="10" t="s">
        <v>159</v>
      </c>
      <c r="N23" s="9">
        <v>378.09760972999999</v>
      </c>
      <c r="O23" s="10" t="s">
        <v>159</v>
      </c>
      <c r="P23" s="9">
        <v>271.291</v>
      </c>
      <c r="Q23" s="10" t="s">
        <v>159</v>
      </c>
      <c r="R23" s="9">
        <v>1333.47444045</v>
      </c>
      <c r="S23" s="10" t="s">
        <v>159</v>
      </c>
    </row>
    <row r="24" spans="1:19" x14ac:dyDescent="0.2">
      <c r="A24" s="12" t="s">
        <v>191</v>
      </c>
      <c r="B24" s="9">
        <v>14.773</v>
      </c>
      <c r="C24" s="10" t="s">
        <v>159</v>
      </c>
      <c r="D24" s="9">
        <v>327.08699999999999</v>
      </c>
      <c r="E24" s="10" t="s">
        <v>159</v>
      </c>
      <c r="F24" s="9">
        <v>23.626280999999999</v>
      </c>
      <c r="G24" s="10" t="s">
        <v>159</v>
      </c>
      <c r="H24" s="9">
        <v>241.39</v>
      </c>
      <c r="I24" s="10" t="s">
        <v>159</v>
      </c>
      <c r="J24" s="9">
        <v>61.847000000000001</v>
      </c>
      <c r="K24" s="10" t="s">
        <v>159</v>
      </c>
      <c r="L24" s="9">
        <v>28.263999999999999</v>
      </c>
      <c r="M24" s="10" t="s">
        <v>159</v>
      </c>
      <c r="N24" s="9">
        <v>390.57900000000001</v>
      </c>
      <c r="O24" s="10" t="s">
        <v>159</v>
      </c>
      <c r="P24" s="9">
        <v>282.90699999999998</v>
      </c>
      <c r="Q24" s="10" t="s">
        <v>159</v>
      </c>
      <c r="R24" s="9">
        <v>1370.473281</v>
      </c>
      <c r="S24" s="10" t="s">
        <v>159</v>
      </c>
    </row>
    <row r="25" spans="1:19" x14ac:dyDescent="0.2">
      <c r="A25" s="12" t="s">
        <v>193</v>
      </c>
      <c r="B25" s="9">
        <v>14.295999999999999</v>
      </c>
      <c r="C25" s="10" t="s">
        <v>159</v>
      </c>
      <c r="D25" s="9">
        <v>357.142</v>
      </c>
      <c r="E25" s="10" t="s">
        <v>159</v>
      </c>
      <c r="F25" s="9">
        <v>25.942</v>
      </c>
      <c r="G25" s="10" t="s">
        <v>159</v>
      </c>
      <c r="H25" s="9">
        <v>259.73399999999998</v>
      </c>
      <c r="I25" s="10" t="s">
        <v>159</v>
      </c>
      <c r="J25" s="9">
        <v>64.748000000000005</v>
      </c>
      <c r="K25" s="10" t="s">
        <v>159</v>
      </c>
      <c r="L25" s="9">
        <v>30.292999999999999</v>
      </c>
      <c r="M25" s="10" t="s">
        <v>159</v>
      </c>
      <c r="N25" s="9">
        <v>423.423</v>
      </c>
      <c r="O25" s="10" t="s">
        <v>159</v>
      </c>
      <c r="P25" s="9">
        <v>281.428</v>
      </c>
      <c r="Q25" s="10" t="s">
        <v>159</v>
      </c>
      <c r="R25" s="9">
        <v>1457.0060000000001</v>
      </c>
      <c r="S25" s="10" t="s">
        <v>159</v>
      </c>
    </row>
    <row r="26" spans="1:19" x14ac:dyDescent="0.2">
      <c r="A26" s="12" t="s">
        <v>194</v>
      </c>
      <c r="B26" s="9">
        <v>13.224</v>
      </c>
      <c r="C26" s="10" t="s">
        <v>159</v>
      </c>
      <c r="D26" s="9">
        <v>335.70100000000002</v>
      </c>
      <c r="E26" s="10" t="s">
        <v>159</v>
      </c>
      <c r="F26" s="9">
        <v>23.391604999999998</v>
      </c>
      <c r="G26" s="10" t="s">
        <v>159</v>
      </c>
      <c r="H26" s="9">
        <v>243.49844307999999</v>
      </c>
      <c r="I26" s="10" t="s">
        <v>159</v>
      </c>
      <c r="J26" s="9">
        <v>60.625</v>
      </c>
      <c r="K26" s="10" t="s">
        <v>159</v>
      </c>
      <c r="L26" s="9">
        <v>28.829000000000001</v>
      </c>
      <c r="M26" s="10" t="s">
        <v>159</v>
      </c>
      <c r="N26" s="9">
        <v>396.43858232000002</v>
      </c>
      <c r="O26" s="10" t="s">
        <v>184</v>
      </c>
      <c r="P26" s="9">
        <v>265.32</v>
      </c>
      <c r="Q26" s="10" t="s">
        <v>159</v>
      </c>
      <c r="R26" s="9">
        <v>1367.0276303999999</v>
      </c>
      <c r="S26" s="10" t="s">
        <v>159</v>
      </c>
    </row>
    <row r="27" spans="1:19" x14ac:dyDescent="0.2">
      <c r="A27" s="12" t="s">
        <v>196</v>
      </c>
      <c r="B27" s="9">
        <v>12.61</v>
      </c>
      <c r="C27" s="10" t="s">
        <v>159</v>
      </c>
      <c r="D27" s="9">
        <v>356.09500000000003</v>
      </c>
      <c r="E27" s="10" t="s">
        <v>159</v>
      </c>
      <c r="F27" s="9">
        <v>26.314</v>
      </c>
      <c r="G27" s="10" t="s">
        <v>159</v>
      </c>
      <c r="H27" s="9">
        <v>257.60179911</v>
      </c>
      <c r="I27" s="10" t="s">
        <v>159</v>
      </c>
      <c r="J27" s="9">
        <v>62.731000000000002</v>
      </c>
      <c r="K27" s="10" t="s">
        <v>159</v>
      </c>
      <c r="L27" s="9">
        <v>29.905626000000002</v>
      </c>
      <c r="M27" s="10" t="s">
        <v>159</v>
      </c>
      <c r="N27" s="9">
        <v>409.17690635000002</v>
      </c>
      <c r="O27" s="10" t="s">
        <v>159</v>
      </c>
      <c r="P27" s="9">
        <v>255.785</v>
      </c>
      <c r="Q27" s="10" t="s">
        <v>215</v>
      </c>
      <c r="R27" s="9">
        <v>1410.2193314599999</v>
      </c>
      <c r="S27" s="10" t="s">
        <v>159</v>
      </c>
    </row>
    <row r="28" spans="1:19" x14ac:dyDescent="0.2">
      <c r="A28" s="12" t="s">
        <v>197</v>
      </c>
      <c r="B28" s="9">
        <v>15.27</v>
      </c>
      <c r="C28" s="10" t="s">
        <v>195</v>
      </c>
      <c r="D28" s="9">
        <v>469.96499999999997</v>
      </c>
      <c r="E28" s="10" t="s">
        <v>195</v>
      </c>
      <c r="F28" s="9">
        <v>27.486999999999998</v>
      </c>
      <c r="G28" s="10" t="s">
        <v>159</v>
      </c>
      <c r="H28" s="9">
        <v>314.18039863000001</v>
      </c>
      <c r="I28" s="10" t="s">
        <v>195</v>
      </c>
      <c r="J28" s="9">
        <v>76.215999999999994</v>
      </c>
      <c r="K28" s="10" t="s">
        <v>195</v>
      </c>
      <c r="L28" s="9">
        <v>36.538463999999998</v>
      </c>
      <c r="M28" s="10" t="s">
        <v>195</v>
      </c>
      <c r="N28" s="9">
        <v>508.29901697999998</v>
      </c>
      <c r="O28" s="10" t="s">
        <v>195</v>
      </c>
      <c r="P28" s="9">
        <v>281.54899999999998</v>
      </c>
      <c r="Q28" s="10" t="s">
        <v>159</v>
      </c>
      <c r="R28" s="9">
        <v>1729.50487961</v>
      </c>
      <c r="S28" s="10" t="s">
        <v>159</v>
      </c>
    </row>
    <row r="29" spans="1:19" x14ac:dyDescent="0.2">
      <c r="A29" s="12" t="s">
        <v>198</v>
      </c>
      <c r="B29" s="9">
        <v>14.827999999999999</v>
      </c>
      <c r="C29" s="10" t="s">
        <v>159</v>
      </c>
      <c r="D29" s="9">
        <v>471.00900000000001</v>
      </c>
      <c r="E29" s="10" t="s">
        <v>159</v>
      </c>
      <c r="F29" s="9">
        <v>26.855</v>
      </c>
      <c r="G29" s="10" t="s">
        <v>228</v>
      </c>
      <c r="H29" s="9">
        <v>330.22693428000002</v>
      </c>
      <c r="I29" s="10" t="s">
        <v>159</v>
      </c>
      <c r="J29" s="9">
        <v>79.709000000000003</v>
      </c>
      <c r="K29" s="10" t="s">
        <v>159</v>
      </c>
      <c r="L29" s="9">
        <v>40.403069000000002</v>
      </c>
      <c r="M29" s="10" t="s">
        <v>159</v>
      </c>
      <c r="N29" s="9">
        <v>515.95827310000004</v>
      </c>
      <c r="O29" s="10" t="s">
        <v>159</v>
      </c>
      <c r="P29" s="9">
        <v>292.12900000000002</v>
      </c>
      <c r="Q29" s="10" t="s">
        <v>159</v>
      </c>
      <c r="R29" s="9">
        <v>1771.11827638</v>
      </c>
      <c r="S29" s="10" t="s">
        <v>159</v>
      </c>
    </row>
    <row r="30" spans="1:19" x14ac:dyDescent="0.2">
      <c r="A30" s="12" t="s">
        <v>199</v>
      </c>
      <c r="B30" s="9">
        <v>14.402976000000001</v>
      </c>
      <c r="C30" s="10" t="s">
        <v>159</v>
      </c>
      <c r="D30" s="9">
        <v>503.04500000000002</v>
      </c>
      <c r="E30" s="10" t="s">
        <v>159</v>
      </c>
      <c r="F30" s="9">
        <v>24.411000000000001</v>
      </c>
      <c r="G30" s="10" t="s">
        <v>159</v>
      </c>
      <c r="H30" s="9">
        <v>355.39743012999998</v>
      </c>
      <c r="I30" s="10" t="s">
        <v>159</v>
      </c>
      <c r="J30" s="9">
        <v>84.144000000000005</v>
      </c>
      <c r="K30" s="10" t="s">
        <v>159</v>
      </c>
      <c r="L30" s="9">
        <v>43.353096999999998</v>
      </c>
      <c r="M30" s="10" t="s">
        <v>159</v>
      </c>
      <c r="N30" s="9">
        <v>571.64759779999997</v>
      </c>
      <c r="O30" s="10" t="s">
        <v>159</v>
      </c>
      <c r="P30" s="9">
        <v>311.83100000000002</v>
      </c>
      <c r="Q30" s="10" t="s">
        <v>159</v>
      </c>
      <c r="R30" s="9">
        <v>1908.2321009299999</v>
      </c>
      <c r="S30" s="10" t="s">
        <v>159</v>
      </c>
    </row>
    <row r="31" spans="1:19" x14ac:dyDescent="0.2">
      <c r="A31" s="12" t="s">
        <v>200</v>
      </c>
      <c r="B31" s="9">
        <v>17.258241000000002</v>
      </c>
      <c r="C31" s="10" t="s">
        <v>159</v>
      </c>
      <c r="D31" s="9">
        <v>577.57600000000002</v>
      </c>
      <c r="E31" s="10" t="s">
        <v>159</v>
      </c>
      <c r="F31" s="9">
        <v>20.725000000000001</v>
      </c>
      <c r="G31" s="10" t="s">
        <v>159</v>
      </c>
      <c r="H31" s="9">
        <v>386.10604311999998</v>
      </c>
      <c r="I31" s="10" t="s">
        <v>159</v>
      </c>
      <c r="J31" s="9">
        <v>90.786000000000001</v>
      </c>
      <c r="K31" s="10" t="s">
        <v>159</v>
      </c>
      <c r="L31" s="9">
        <v>46.043033000000001</v>
      </c>
      <c r="M31" s="10" t="s">
        <v>159</v>
      </c>
      <c r="N31" s="9">
        <v>623.31303487000002</v>
      </c>
      <c r="O31" s="10" t="s">
        <v>159</v>
      </c>
      <c r="P31" s="9">
        <v>322.81700000000001</v>
      </c>
      <c r="Q31" s="10" t="s">
        <v>159</v>
      </c>
      <c r="R31" s="9">
        <v>2084.6243519899999</v>
      </c>
      <c r="S31" s="10" t="s">
        <v>159</v>
      </c>
    </row>
    <row r="32" spans="1:19" x14ac:dyDescent="0.2">
      <c r="A32" s="15" t="s">
        <v>201</v>
      </c>
      <c r="B32" s="13">
        <v>17.303578999999999</v>
      </c>
      <c r="C32" s="14" t="s">
        <v>159</v>
      </c>
      <c r="D32" s="13">
        <v>559.73500000000001</v>
      </c>
      <c r="E32" s="14" t="s">
        <v>159</v>
      </c>
      <c r="F32" s="13">
        <v>19.574000000000002</v>
      </c>
      <c r="G32" s="14" t="s">
        <v>159</v>
      </c>
      <c r="H32" s="13">
        <v>385.43291287</v>
      </c>
      <c r="I32" s="14" t="s">
        <v>159</v>
      </c>
      <c r="J32" s="13">
        <v>93.775000000000006</v>
      </c>
      <c r="K32" s="14" t="s">
        <v>159</v>
      </c>
      <c r="L32" s="13">
        <v>46.201937000000001</v>
      </c>
      <c r="M32" s="14" t="s">
        <v>159</v>
      </c>
      <c r="N32" s="13">
        <v>605.99699416999999</v>
      </c>
      <c r="O32" s="14" t="s">
        <v>159</v>
      </c>
      <c r="P32" s="13">
        <v>351.13499999999999</v>
      </c>
      <c r="Q32" s="14" t="s">
        <v>159</v>
      </c>
      <c r="R32" s="13">
        <v>2079.15442304</v>
      </c>
      <c r="S32" s="14" t="s">
        <v>159</v>
      </c>
    </row>
    <row r="34" spans="1:2" x14ac:dyDescent="0.2">
      <c r="A34" s="16" t="s">
        <v>202</v>
      </c>
      <c r="B34" s="16" t="s">
        <v>231</v>
      </c>
    </row>
    <row r="36" spans="1:2" x14ac:dyDescent="0.2">
      <c r="B36" s="16" t="s">
        <v>369</v>
      </c>
    </row>
    <row r="37" spans="1:2" x14ac:dyDescent="0.2">
      <c r="B37" s="16" t="s">
        <v>370</v>
      </c>
    </row>
    <row r="38" spans="1:2" x14ac:dyDescent="0.2">
      <c r="B38" s="16" t="s">
        <v>371</v>
      </c>
    </row>
    <row r="39" spans="1:2" x14ac:dyDescent="0.2">
      <c r="B39" s="16" t="s">
        <v>372</v>
      </c>
    </row>
    <row r="40" spans="1:2" x14ac:dyDescent="0.2">
      <c r="B40" s="16" t="s">
        <v>373</v>
      </c>
    </row>
    <row r="42" spans="1:2" x14ac:dyDescent="0.2">
      <c r="B42" s="16" t="s">
        <v>208</v>
      </c>
    </row>
    <row r="43" spans="1:2" x14ac:dyDescent="0.2">
      <c r="B43" s="16" t="s">
        <v>209</v>
      </c>
    </row>
    <row r="46" spans="1:2" x14ac:dyDescent="0.2">
      <c r="A46" s="17" t="str">
        <f>HYPERLINK("#'LOTTERIES 10'!A2", "&lt;&lt;&lt; Previous table")</f>
        <v>&lt;&lt;&lt; Previous table</v>
      </c>
    </row>
    <row r="47" spans="1:2" x14ac:dyDescent="0.2">
      <c r="A47" s="17" t="str">
        <f>HYPERLINK("#'LOTTERIES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HYPERLINK("#'INDEX'!B77", "Link to index")</f>
        <v>Link to index</v>
      </c>
    </row>
    <row r="2" spans="1:19" ht="15.75" customHeight="1" x14ac:dyDescent="0.2">
      <c r="A2" s="25" t="s">
        <v>374</v>
      </c>
      <c r="B2" s="24"/>
      <c r="C2" s="24"/>
      <c r="D2" s="24"/>
      <c r="E2" s="24"/>
      <c r="F2" s="24"/>
      <c r="G2" s="24"/>
      <c r="H2" s="24"/>
      <c r="I2" s="24"/>
      <c r="J2" s="24"/>
      <c r="K2" s="24"/>
      <c r="L2" s="24"/>
      <c r="M2" s="24"/>
      <c r="N2" s="24"/>
      <c r="O2" s="24"/>
      <c r="P2" s="24"/>
      <c r="Q2" s="24"/>
      <c r="R2" s="24"/>
      <c r="S2" s="24"/>
    </row>
    <row r="3" spans="1:19" ht="15.75" customHeight="1" x14ac:dyDescent="0.2">
      <c r="A3" s="25" t="s">
        <v>95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176</v>
      </c>
      <c r="D7" s="9">
        <v>533.15255820895504</v>
      </c>
      <c r="E7" s="10" t="s">
        <v>159</v>
      </c>
      <c r="F7" s="9">
        <v>22.957737313432801</v>
      </c>
      <c r="G7" s="10" t="s">
        <v>159</v>
      </c>
      <c r="H7" s="9">
        <v>312.83986567164197</v>
      </c>
      <c r="I7" s="10" t="s">
        <v>159</v>
      </c>
      <c r="J7" s="9">
        <v>0</v>
      </c>
      <c r="K7" s="10" t="s">
        <v>176</v>
      </c>
      <c r="L7" s="9">
        <v>37.048916417910398</v>
      </c>
      <c r="M7" s="10" t="s">
        <v>159</v>
      </c>
      <c r="N7" s="9">
        <v>560.65438208955197</v>
      </c>
      <c r="O7" s="10" t="s">
        <v>159</v>
      </c>
      <c r="P7" s="9">
        <v>246.551507462687</v>
      </c>
      <c r="Q7" s="10" t="s">
        <v>159</v>
      </c>
      <c r="R7" s="9">
        <v>1713.2049671641801</v>
      </c>
      <c r="S7" s="10" t="s">
        <v>178</v>
      </c>
    </row>
    <row r="8" spans="1:19" x14ac:dyDescent="0.2">
      <c r="A8" s="12" t="s">
        <v>171</v>
      </c>
      <c r="B8" s="9">
        <v>0</v>
      </c>
      <c r="C8" s="10" t="s">
        <v>176</v>
      </c>
      <c r="D8" s="9">
        <v>536.90660176991196</v>
      </c>
      <c r="E8" s="10" t="s">
        <v>159</v>
      </c>
      <c r="F8" s="9">
        <v>23.014380530973501</v>
      </c>
      <c r="G8" s="10" t="s">
        <v>159</v>
      </c>
      <c r="H8" s="9">
        <v>350.73722123893799</v>
      </c>
      <c r="I8" s="10" t="s">
        <v>159</v>
      </c>
      <c r="J8" s="9">
        <v>0</v>
      </c>
      <c r="K8" s="10" t="s">
        <v>176</v>
      </c>
      <c r="L8" s="9">
        <v>38.1331327433628</v>
      </c>
      <c r="M8" s="10" t="s">
        <v>159</v>
      </c>
      <c r="N8" s="9">
        <v>569.43876106194705</v>
      </c>
      <c r="O8" s="10" t="s">
        <v>159</v>
      </c>
      <c r="P8" s="9">
        <v>245.10557522123901</v>
      </c>
      <c r="Q8" s="10" t="s">
        <v>159</v>
      </c>
      <c r="R8" s="9">
        <v>1763.33567256637</v>
      </c>
      <c r="S8" s="10" t="s">
        <v>178</v>
      </c>
    </row>
    <row r="9" spans="1:19" x14ac:dyDescent="0.2">
      <c r="A9" s="12" t="s">
        <v>172</v>
      </c>
      <c r="B9" s="9">
        <v>0</v>
      </c>
      <c r="C9" s="10" t="s">
        <v>176</v>
      </c>
      <c r="D9" s="9">
        <v>528.09357060518698</v>
      </c>
      <c r="E9" s="10" t="s">
        <v>159</v>
      </c>
      <c r="F9" s="9">
        <v>23.381247838616702</v>
      </c>
      <c r="G9" s="10" t="s">
        <v>159</v>
      </c>
      <c r="H9" s="9">
        <v>352.55528818443798</v>
      </c>
      <c r="I9" s="10" t="s">
        <v>159</v>
      </c>
      <c r="J9" s="9">
        <v>0</v>
      </c>
      <c r="K9" s="10" t="s">
        <v>176</v>
      </c>
      <c r="L9" s="9">
        <v>39.8367008299712</v>
      </c>
      <c r="M9" s="10" t="s">
        <v>159</v>
      </c>
      <c r="N9" s="9">
        <v>551.13590489913497</v>
      </c>
      <c r="O9" s="10" t="s">
        <v>159</v>
      </c>
      <c r="P9" s="9">
        <v>235.934948126801</v>
      </c>
      <c r="Q9" s="10" t="s">
        <v>159</v>
      </c>
      <c r="R9" s="9">
        <v>1730.93766048415</v>
      </c>
      <c r="S9" s="10" t="s">
        <v>178</v>
      </c>
    </row>
    <row r="10" spans="1:19" x14ac:dyDescent="0.2">
      <c r="A10" s="12" t="s">
        <v>173</v>
      </c>
      <c r="B10" s="9">
        <v>0</v>
      </c>
      <c r="C10" s="10" t="s">
        <v>176</v>
      </c>
      <c r="D10" s="9">
        <v>452.65157608695699</v>
      </c>
      <c r="E10" s="10" t="s">
        <v>159</v>
      </c>
      <c r="F10" s="9">
        <v>19.924239130434799</v>
      </c>
      <c r="G10" s="10" t="s">
        <v>159</v>
      </c>
      <c r="H10" s="9">
        <v>283.532991847826</v>
      </c>
      <c r="I10" s="10" t="s">
        <v>159</v>
      </c>
      <c r="J10" s="9">
        <v>0</v>
      </c>
      <c r="K10" s="10" t="s">
        <v>176</v>
      </c>
      <c r="L10" s="9">
        <v>35.190562499999999</v>
      </c>
      <c r="M10" s="10" t="s">
        <v>159</v>
      </c>
      <c r="N10" s="9">
        <v>487.04409782608701</v>
      </c>
      <c r="O10" s="10" t="s">
        <v>159</v>
      </c>
      <c r="P10" s="9">
        <v>239.364024456522</v>
      </c>
      <c r="Q10" s="10" t="s">
        <v>159</v>
      </c>
      <c r="R10" s="9">
        <v>1517.7074918478299</v>
      </c>
      <c r="S10" s="10" t="s">
        <v>178</v>
      </c>
    </row>
    <row r="11" spans="1:19" x14ac:dyDescent="0.2">
      <c r="A11" s="12" t="s">
        <v>174</v>
      </c>
      <c r="B11" s="9">
        <v>0</v>
      </c>
      <c r="C11" s="10" t="s">
        <v>176</v>
      </c>
      <c r="D11" s="9">
        <v>454.84014531043601</v>
      </c>
      <c r="E11" s="10" t="s">
        <v>159</v>
      </c>
      <c r="F11" s="9">
        <v>18.4283403554663</v>
      </c>
      <c r="G11" s="10" t="s">
        <v>159</v>
      </c>
      <c r="H11" s="9">
        <v>277.09604227212702</v>
      </c>
      <c r="I11" s="10" t="s">
        <v>159</v>
      </c>
      <c r="J11" s="9">
        <v>0</v>
      </c>
      <c r="K11" s="10" t="s">
        <v>176</v>
      </c>
      <c r="L11" s="9">
        <v>35.623807133421401</v>
      </c>
      <c r="M11" s="10" t="s">
        <v>159</v>
      </c>
      <c r="N11" s="9">
        <v>461.40840951122902</v>
      </c>
      <c r="O11" s="10" t="s">
        <v>159</v>
      </c>
      <c r="P11" s="9">
        <v>233.85034081902199</v>
      </c>
      <c r="Q11" s="10" t="s">
        <v>159</v>
      </c>
      <c r="R11" s="9">
        <v>1481.2470854016999</v>
      </c>
      <c r="S11" s="10" t="s">
        <v>178</v>
      </c>
    </row>
    <row r="12" spans="1:19" x14ac:dyDescent="0.2">
      <c r="A12" s="12" t="s">
        <v>175</v>
      </c>
      <c r="B12" s="9">
        <v>23.0118461538462</v>
      </c>
      <c r="C12" s="10" t="s">
        <v>159</v>
      </c>
      <c r="D12" s="9">
        <v>474.47023846153797</v>
      </c>
      <c r="E12" s="10" t="s">
        <v>159</v>
      </c>
      <c r="F12" s="9">
        <v>17.8821923076923</v>
      </c>
      <c r="G12" s="10" t="s">
        <v>159</v>
      </c>
      <c r="H12" s="9">
        <v>286.47895384615401</v>
      </c>
      <c r="I12" s="10" t="s">
        <v>159</v>
      </c>
      <c r="J12" s="9">
        <v>0</v>
      </c>
      <c r="K12" s="10" t="s">
        <v>176</v>
      </c>
      <c r="L12" s="9">
        <v>36.557838461538502</v>
      </c>
      <c r="M12" s="10" t="s">
        <v>159</v>
      </c>
      <c r="N12" s="9">
        <v>496.93121538461497</v>
      </c>
      <c r="O12" s="10" t="s">
        <v>159</v>
      </c>
      <c r="P12" s="9">
        <v>242.45826923076899</v>
      </c>
      <c r="Q12" s="10" t="s">
        <v>159</v>
      </c>
      <c r="R12" s="9">
        <v>1577.79055384615</v>
      </c>
      <c r="S12" s="10" t="s">
        <v>178</v>
      </c>
    </row>
    <row r="13" spans="1:19" x14ac:dyDescent="0.2">
      <c r="A13" s="12" t="s">
        <v>179</v>
      </c>
      <c r="B13" s="9">
        <v>21.815031289111399</v>
      </c>
      <c r="C13" s="10" t="s">
        <v>159</v>
      </c>
      <c r="D13" s="9">
        <v>469.33646057572003</v>
      </c>
      <c r="E13" s="10" t="s">
        <v>159</v>
      </c>
      <c r="F13" s="9">
        <v>17.225076345431798</v>
      </c>
      <c r="G13" s="10" t="s">
        <v>159</v>
      </c>
      <c r="H13" s="9">
        <v>285.42908635794703</v>
      </c>
      <c r="I13" s="10" t="s">
        <v>159</v>
      </c>
      <c r="J13" s="9">
        <v>0</v>
      </c>
      <c r="K13" s="10" t="s">
        <v>176</v>
      </c>
      <c r="L13" s="9">
        <v>36.079907384230303</v>
      </c>
      <c r="M13" s="10" t="s">
        <v>159</v>
      </c>
      <c r="N13" s="9">
        <v>501.53850563204003</v>
      </c>
      <c r="O13" s="10" t="s">
        <v>159</v>
      </c>
      <c r="P13" s="9">
        <v>248.74727158948701</v>
      </c>
      <c r="Q13" s="10" t="s">
        <v>159</v>
      </c>
      <c r="R13" s="9">
        <v>1580.17133917397</v>
      </c>
      <c r="S13" s="10" t="s">
        <v>178</v>
      </c>
    </row>
    <row r="14" spans="1:19" x14ac:dyDescent="0.2">
      <c r="A14" s="12" t="s">
        <v>180</v>
      </c>
      <c r="B14" s="9">
        <v>20.8360562347188</v>
      </c>
      <c r="C14" s="10" t="s">
        <v>159</v>
      </c>
      <c r="D14" s="9">
        <v>474.64475061124699</v>
      </c>
      <c r="E14" s="10" t="s">
        <v>159</v>
      </c>
      <c r="F14" s="9">
        <v>17.430579462102699</v>
      </c>
      <c r="G14" s="10" t="s">
        <v>159</v>
      </c>
      <c r="H14" s="9">
        <v>290.14340831295902</v>
      </c>
      <c r="I14" s="10" t="s">
        <v>159</v>
      </c>
      <c r="J14" s="9">
        <v>0</v>
      </c>
      <c r="K14" s="10" t="s">
        <v>176</v>
      </c>
      <c r="L14" s="9">
        <v>35.584019559902202</v>
      </c>
      <c r="M14" s="10" t="s">
        <v>159</v>
      </c>
      <c r="N14" s="9">
        <v>488.04979951100302</v>
      </c>
      <c r="O14" s="10" t="s">
        <v>159</v>
      </c>
      <c r="P14" s="9">
        <v>259.593711491443</v>
      </c>
      <c r="Q14" s="10" t="s">
        <v>159</v>
      </c>
      <c r="R14" s="9">
        <v>1586.2823251833699</v>
      </c>
      <c r="S14" s="10" t="s">
        <v>178</v>
      </c>
    </row>
    <row r="15" spans="1:19" x14ac:dyDescent="0.2">
      <c r="A15" s="12" t="s">
        <v>181</v>
      </c>
      <c r="B15" s="9">
        <v>20.259575829383898</v>
      </c>
      <c r="C15" s="10" t="s">
        <v>159</v>
      </c>
      <c r="D15" s="9">
        <v>454.76854976303298</v>
      </c>
      <c r="E15" s="10" t="s">
        <v>159</v>
      </c>
      <c r="F15" s="9">
        <v>19.9729712559242</v>
      </c>
      <c r="G15" s="10" t="s">
        <v>159</v>
      </c>
      <c r="H15" s="9">
        <v>288.83090047393398</v>
      </c>
      <c r="I15" s="10" t="s">
        <v>159</v>
      </c>
      <c r="J15" s="9">
        <v>0</v>
      </c>
      <c r="K15" s="10" t="s">
        <v>176</v>
      </c>
      <c r="L15" s="9">
        <v>35.681950236966799</v>
      </c>
      <c r="M15" s="10" t="s">
        <v>159</v>
      </c>
      <c r="N15" s="9">
        <v>463.44811137440797</v>
      </c>
      <c r="O15" s="10" t="s">
        <v>159</v>
      </c>
      <c r="P15" s="9">
        <v>258.76303080568698</v>
      </c>
      <c r="Q15" s="10" t="s">
        <v>159</v>
      </c>
      <c r="R15" s="9">
        <v>1541.7250897393401</v>
      </c>
      <c r="S15" s="10" t="s">
        <v>178</v>
      </c>
    </row>
    <row r="16" spans="1:19" x14ac:dyDescent="0.2">
      <c r="A16" s="12" t="s">
        <v>182</v>
      </c>
      <c r="B16" s="9">
        <v>20.573399309551199</v>
      </c>
      <c r="C16" s="10" t="s">
        <v>159</v>
      </c>
      <c r="D16" s="9">
        <v>439.88304718066701</v>
      </c>
      <c r="E16" s="10" t="s">
        <v>159</v>
      </c>
      <c r="F16" s="9">
        <v>19.835502876869999</v>
      </c>
      <c r="G16" s="10" t="s">
        <v>159</v>
      </c>
      <c r="H16" s="9">
        <v>301.32333486766402</v>
      </c>
      <c r="I16" s="10" t="s">
        <v>159</v>
      </c>
      <c r="J16" s="9">
        <v>0</v>
      </c>
      <c r="K16" s="10" t="s">
        <v>176</v>
      </c>
      <c r="L16" s="9">
        <v>36.565187571921697</v>
      </c>
      <c r="M16" s="10" t="s">
        <v>159</v>
      </c>
      <c r="N16" s="9">
        <v>471.36612428078303</v>
      </c>
      <c r="O16" s="10" t="s">
        <v>159</v>
      </c>
      <c r="P16" s="9">
        <v>282.34971921749099</v>
      </c>
      <c r="Q16" s="10" t="s">
        <v>159</v>
      </c>
      <c r="R16" s="9">
        <v>1571.8963153049499</v>
      </c>
      <c r="S16" s="10" t="s">
        <v>178</v>
      </c>
    </row>
    <row r="17" spans="1:19" x14ac:dyDescent="0.2">
      <c r="A17" s="12" t="s">
        <v>183</v>
      </c>
      <c r="B17" s="9">
        <v>20.244086859688199</v>
      </c>
      <c r="C17" s="10" t="s">
        <v>159</v>
      </c>
      <c r="D17" s="9">
        <v>458.68989086859699</v>
      </c>
      <c r="E17" s="10" t="s">
        <v>159</v>
      </c>
      <c r="F17" s="9">
        <v>19.448077951002201</v>
      </c>
      <c r="G17" s="10" t="s">
        <v>159</v>
      </c>
      <c r="H17" s="9">
        <v>304.54839447955499</v>
      </c>
      <c r="I17" s="10" t="s">
        <v>159</v>
      </c>
      <c r="J17" s="9">
        <v>0</v>
      </c>
      <c r="K17" s="10" t="s">
        <v>176</v>
      </c>
      <c r="L17" s="9">
        <v>37.036363028953197</v>
      </c>
      <c r="M17" s="10" t="s">
        <v>159</v>
      </c>
      <c r="N17" s="9">
        <v>480.78060133630299</v>
      </c>
      <c r="O17" s="10" t="s">
        <v>159</v>
      </c>
      <c r="P17" s="9">
        <v>300.71870378619201</v>
      </c>
      <c r="Q17" s="10" t="s">
        <v>159</v>
      </c>
      <c r="R17" s="9">
        <v>1621.4661183102901</v>
      </c>
      <c r="S17" s="10" t="s">
        <v>178</v>
      </c>
    </row>
    <row r="18" spans="1:19" x14ac:dyDescent="0.2">
      <c r="A18" s="12" t="s">
        <v>185</v>
      </c>
      <c r="B18" s="9">
        <v>19.8987278617711</v>
      </c>
      <c r="C18" s="10" t="s">
        <v>159</v>
      </c>
      <c r="D18" s="9">
        <v>488.27019654427698</v>
      </c>
      <c r="E18" s="10" t="s">
        <v>159</v>
      </c>
      <c r="F18" s="9">
        <v>19.5467958077754</v>
      </c>
      <c r="G18" s="10" t="s">
        <v>159</v>
      </c>
      <c r="H18" s="9">
        <v>319.65533261339101</v>
      </c>
      <c r="I18" s="10" t="s">
        <v>159</v>
      </c>
      <c r="J18" s="9">
        <v>0</v>
      </c>
      <c r="K18" s="10" t="s">
        <v>176</v>
      </c>
      <c r="L18" s="9">
        <v>33.274282937365001</v>
      </c>
      <c r="M18" s="10" t="s">
        <v>159</v>
      </c>
      <c r="N18" s="9">
        <v>486.48508639308898</v>
      </c>
      <c r="O18" s="10" t="s">
        <v>159</v>
      </c>
      <c r="P18" s="9">
        <v>331.74668682505398</v>
      </c>
      <c r="Q18" s="10" t="s">
        <v>159</v>
      </c>
      <c r="R18" s="9">
        <v>1698.8771089827201</v>
      </c>
      <c r="S18" s="10" t="s">
        <v>178</v>
      </c>
    </row>
    <row r="19" spans="1:19" x14ac:dyDescent="0.2">
      <c r="A19" s="12" t="s">
        <v>186</v>
      </c>
      <c r="B19" s="9">
        <v>21.4162594936709</v>
      </c>
      <c r="C19" s="10" t="s">
        <v>159</v>
      </c>
      <c r="D19" s="9">
        <v>114.76986075949399</v>
      </c>
      <c r="E19" s="10" t="s">
        <v>178</v>
      </c>
      <c r="F19" s="9">
        <v>19.826248803797501</v>
      </c>
      <c r="G19" s="10" t="s">
        <v>159</v>
      </c>
      <c r="H19" s="9">
        <v>309.98479746835397</v>
      </c>
      <c r="I19" s="10" t="s">
        <v>159</v>
      </c>
      <c r="J19" s="9">
        <v>0</v>
      </c>
      <c r="K19" s="10" t="s">
        <v>176</v>
      </c>
      <c r="L19" s="9">
        <v>37.354746835443002</v>
      </c>
      <c r="M19" s="10" t="s">
        <v>159</v>
      </c>
      <c r="N19" s="9">
        <v>471.515304184211</v>
      </c>
      <c r="O19" s="10" t="s">
        <v>159</v>
      </c>
      <c r="P19" s="9">
        <v>325.45479113924102</v>
      </c>
      <c r="Q19" s="10" t="s">
        <v>159</v>
      </c>
      <c r="R19" s="9">
        <v>1300.32200868421</v>
      </c>
      <c r="S19" s="10" t="s">
        <v>178</v>
      </c>
    </row>
    <row r="20" spans="1:19" x14ac:dyDescent="0.2">
      <c r="A20" s="12" t="s">
        <v>187</v>
      </c>
      <c r="B20" s="9">
        <v>19.206994882292701</v>
      </c>
      <c r="C20" s="10" t="s">
        <v>159</v>
      </c>
      <c r="D20" s="9">
        <v>406.18873694984597</v>
      </c>
      <c r="E20" s="10" t="s">
        <v>159</v>
      </c>
      <c r="F20" s="9">
        <v>18.335535825998001</v>
      </c>
      <c r="G20" s="10" t="s">
        <v>159</v>
      </c>
      <c r="H20" s="9">
        <v>288.40887819856698</v>
      </c>
      <c r="I20" s="10" t="s">
        <v>159</v>
      </c>
      <c r="J20" s="9">
        <v>0</v>
      </c>
      <c r="K20" s="10" t="s">
        <v>176</v>
      </c>
      <c r="L20" s="9">
        <v>33.757830092118702</v>
      </c>
      <c r="M20" s="10" t="s">
        <v>159</v>
      </c>
      <c r="N20" s="9">
        <v>443.17575230296802</v>
      </c>
      <c r="O20" s="10" t="s">
        <v>159</v>
      </c>
      <c r="P20" s="9">
        <v>321.106900716479</v>
      </c>
      <c r="Q20" s="10" t="s">
        <v>159</v>
      </c>
      <c r="R20" s="9">
        <v>1530.18062896827</v>
      </c>
      <c r="S20" s="10" t="s">
        <v>178</v>
      </c>
    </row>
    <row r="21" spans="1:19" x14ac:dyDescent="0.2">
      <c r="A21" s="12" t="s">
        <v>188</v>
      </c>
      <c r="B21" s="9">
        <v>18.420966</v>
      </c>
      <c r="C21" s="10" t="s">
        <v>159</v>
      </c>
      <c r="D21" s="9">
        <v>436.417506</v>
      </c>
      <c r="E21" s="10" t="s">
        <v>159</v>
      </c>
      <c r="F21" s="9">
        <v>20.708000082000002</v>
      </c>
      <c r="G21" s="10" t="s">
        <v>159</v>
      </c>
      <c r="H21" s="9">
        <v>309.67826400000001</v>
      </c>
      <c r="I21" s="10" t="s">
        <v>159</v>
      </c>
      <c r="J21" s="9">
        <v>0</v>
      </c>
      <c r="K21" s="10" t="s">
        <v>176</v>
      </c>
      <c r="L21" s="9">
        <v>35.828837999999998</v>
      </c>
      <c r="M21" s="10" t="s">
        <v>159</v>
      </c>
      <c r="N21" s="9">
        <v>486.64121399999999</v>
      </c>
      <c r="O21" s="10" t="s">
        <v>159</v>
      </c>
      <c r="P21" s="9">
        <v>337.667778</v>
      </c>
      <c r="Q21" s="10" t="s">
        <v>159</v>
      </c>
      <c r="R21" s="9">
        <v>1645.3625660820001</v>
      </c>
      <c r="S21" s="10" t="s">
        <v>178</v>
      </c>
    </row>
    <row r="22" spans="1:19" x14ac:dyDescent="0.2">
      <c r="A22" s="12" t="s">
        <v>189</v>
      </c>
      <c r="B22" s="9">
        <v>20.620680351906199</v>
      </c>
      <c r="C22" s="10" t="s">
        <v>159</v>
      </c>
      <c r="D22" s="9">
        <v>453.76671554252198</v>
      </c>
      <c r="E22" s="10" t="s">
        <v>159</v>
      </c>
      <c r="F22" s="9">
        <v>24.551771454545499</v>
      </c>
      <c r="G22" s="10" t="s">
        <v>159</v>
      </c>
      <c r="H22" s="9">
        <v>328.65927272727299</v>
      </c>
      <c r="I22" s="10" t="s">
        <v>159</v>
      </c>
      <c r="J22" s="9">
        <v>0</v>
      </c>
      <c r="K22" s="10" t="s">
        <v>176</v>
      </c>
      <c r="L22" s="9">
        <v>37.712956011730199</v>
      </c>
      <c r="M22" s="10" t="s">
        <v>159</v>
      </c>
      <c r="N22" s="9">
        <v>522.42610557184798</v>
      </c>
      <c r="O22" s="10" t="s">
        <v>159</v>
      </c>
      <c r="P22" s="9">
        <v>352.58357771261001</v>
      </c>
      <c r="Q22" s="10" t="s">
        <v>177</v>
      </c>
      <c r="R22" s="9">
        <v>1740.3210793724299</v>
      </c>
      <c r="S22" s="10" t="s">
        <v>178</v>
      </c>
    </row>
    <row r="23" spans="1:19" x14ac:dyDescent="0.2">
      <c r="A23" s="12" t="s">
        <v>190</v>
      </c>
      <c r="B23" s="9">
        <v>18.98292</v>
      </c>
      <c r="C23" s="10" t="s">
        <v>159</v>
      </c>
      <c r="D23" s="9">
        <v>403.2668536896</v>
      </c>
      <c r="E23" s="10" t="s">
        <v>159</v>
      </c>
      <c r="F23" s="9">
        <v>26.188680754285699</v>
      </c>
      <c r="G23" s="10" t="s">
        <v>159</v>
      </c>
      <c r="H23" s="9">
        <v>296.33328</v>
      </c>
      <c r="I23" s="10" t="s">
        <v>159</v>
      </c>
      <c r="J23" s="9">
        <v>75.774000000000001</v>
      </c>
      <c r="K23" s="10" t="s">
        <v>159</v>
      </c>
      <c r="L23" s="9">
        <v>35.538819428571401</v>
      </c>
      <c r="M23" s="10" t="s">
        <v>159</v>
      </c>
      <c r="N23" s="9">
        <v>473.16215160497097</v>
      </c>
      <c r="O23" s="10" t="s">
        <v>159</v>
      </c>
      <c r="P23" s="9">
        <v>339.50130857142898</v>
      </c>
      <c r="Q23" s="10" t="s">
        <v>159</v>
      </c>
      <c r="R23" s="9">
        <v>1668.7480140488599</v>
      </c>
      <c r="S23" s="10" t="s">
        <v>159</v>
      </c>
    </row>
    <row r="24" spans="1:19" x14ac:dyDescent="0.2">
      <c r="A24" s="12" t="s">
        <v>191</v>
      </c>
      <c r="B24" s="9">
        <v>18.1757696629214</v>
      </c>
      <c r="C24" s="10" t="s">
        <v>159</v>
      </c>
      <c r="D24" s="9">
        <v>402.42726404494402</v>
      </c>
      <c r="E24" s="10" t="s">
        <v>159</v>
      </c>
      <c r="F24" s="9">
        <v>29.068289544943799</v>
      </c>
      <c r="G24" s="10" t="s">
        <v>159</v>
      </c>
      <c r="H24" s="9">
        <v>296.99106741573002</v>
      </c>
      <c r="I24" s="10" t="s">
        <v>159</v>
      </c>
      <c r="J24" s="9">
        <v>76.0926573033708</v>
      </c>
      <c r="K24" s="10" t="s">
        <v>159</v>
      </c>
      <c r="L24" s="9">
        <v>34.774247191011199</v>
      </c>
      <c r="M24" s="10" t="s">
        <v>159</v>
      </c>
      <c r="N24" s="9">
        <v>480.543825842697</v>
      </c>
      <c r="O24" s="10" t="s">
        <v>159</v>
      </c>
      <c r="P24" s="9">
        <v>348.07097191011201</v>
      </c>
      <c r="Q24" s="10" t="s">
        <v>159</v>
      </c>
      <c r="R24" s="9">
        <v>1686.14409291573</v>
      </c>
      <c r="S24" s="10" t="s">
        <v>159</v>
      </c>
    </row>
    <row r="25" spans="1:19" x14ac:dyDescent="0.2">
      <c r="A25" s="12" t="s">
        <v>193</v>
      </c>
      <c r="B25" s="9">
        <v>17.345285318559601</v>
      </c>
      <c r="C25" s="10" t="s">
        <v>159</v>
      </c>
      <c r="D25" s="9">
        <v>433.31910249307498</v>
      </c>
      <c r="E25" s="10" t="s">
        <v>159</v>
      </c>
      <c r="F25" s="9">
        <v>31.475335180055399</v>
      </c>
      <c r="G25" s="10" t="s">
        <v>159</v>
      </c>
      <c r="H25" s="9">
        <v>315.13432686980599</v>
      </c>
      <c r="I25" s="10" t="s">
        <v>159</v>
      </c>
      <c r="J25" s="9">
        <v>78.558515235457094</v>
      </c>
      <c r="K25" s="10" t="s">
        <v>159</v>
      </c>
      <c r="L25" s="9">
        <v>36.754387811634402</v>
      </c>
      <c r="M25" s="10" t="s">
        <v>159</v>
      </c>
      <c r="N25" s="9">
        <v>513.737601108033</v>
      </c>
      <c r="O25" s="10" t="s">
        <v>159</v>
      </c>
      <c r="P25" s="9">
        <v>341.455578947368</v>
      </c>
      <c r="Q25" s="10" t="s">
        <v>159</v>
      </c>
      <c r="R25" s="9">
        <v>1767.7801329639899</v>
      </c>
      <c r="S25" s="10" t="s">
        <v>159</v>
      </c>
    </row>
    <row r="26" spans="1:19" x14ac:dyDescent="0.2">
      <c r="A26" s="12" t="s">
        <v>194</v>
      </c>
      <c r="B26" s="9">
        <v>15.768000000000001</v>
      </c>
      <c r="C26" s="10" t="s">
        <v>159</v>
      </c>
      <c r="D26" s="9">
        <v>400.28231760435602</v>
      </c>
      <c r="E26" s="10" t="s">
        <v>159</v>
      </c>
      <c r="F26" s="9">
        <v>27.891623384755</v>
      </c>
      <c r="G26" s="10" t="s">
        <v>159</v>
      </c>
      <c r="H26" s="9">
        <v>290.34206370881998</v>
      </c>
      <c r="I26" s="10" t="s">
        <v>159</v>
      </c>
      <c r="J26" s="9">
        <v>72.287885662431904</v>
      </c>
      <c r="K26" s="10" t="s">
        <v>159</v>
      </c>
      <c r="L26" s="9">
        <v>34.375050816696898</v>
      </c>
      <c r="M26" s="10" t="s">
        <v>159</v>
      </c>
      <c r="N26" s="9">
        <v>472.70444389154301</v>
      </c>
      <c r="O26" s="10" t="s">
        <v>184</v>
      </c>
      <c r="P26" s="9">
        <v>316.36159709618897</v>
      </c>
      <c r="Q26" s="10" t="s">
        <v>159</v>
      </c>
      <c r="R26" s="9">
        <v>1630.0129821647899</v>
      </c>
      <c r="S26" s="10" t="s">
        <v>159</v>
      </c>
    </row>
    <row r="27" spans="1:19" x14ac:dyDescent="0.2">
      <c r="A27" s="12" t="s">
        <v>196</v>
      </c>
      <c r="B27" s="9">
        <v>14.754710596616199</v>
      </c>
      <c r="C27" s="10" t="s">
        <v>159</v>
      </c>
      <c r="D27" s="9">
        <v>416.65968833481799</v>
      </c>
      <c r="E27" s="10" t="s">
        <v>159</v>
      </c>
      <c r="F27" s="9">
        <v>30.789488869100602</v>
      </c>
      <c r="G27" s="10" t="s">
        <v>159</v>
      </c>
      <c r="H27" s="9">
        <v>301.41474980457701</v>
      </c>
      <c r="I27" s="10" t="s">
        <v>159</v>
      </c>
      <c r="J27" s="9">
        <v>73.400297417631407</v>
      </c>
      <c r="K27" s="10" t="s">
        <v>159</v>
      </c>
      <c r="L27" s="9">
        <v>34.991979130899402</v>
      </c>
      <c r="M27" s="10" t="s">
        <v>159</v>
      </c>
      <c r="N27" s="9">
        <v>478.76977287969697</v>
      </c>
      <c r="O27" s="10" t="s">
        <v>159</v>
      </c>
      <c r="P27" s="9">
        <v>299.28894924309901</v>
      </c>
      <c r="Q27" s="10" t="s">
        <v>215</v>
      </c>
      <c r="R27" s="9">
        <v>1650.06963627644</v>
      </c>
      <c r="S27" s="10" t="s">
        <v>159</v>
      </c>
    </row>
    <row r="28" spans="1:19" x14ac:dyDescent="0.2">
      <c r="A28" s="12" t="s">
        <v>197</v>
      </c>
      <c r="B28" s="9">
        <v>17.585258545135801</v>
      </c>
      <c r="C28" s="10" t="s">
        <v>195</v>
      </c>
      <c r="D28" s="9">
        <v>541.22174408413696</v>
      </c>
      <c r="E28" s="10" t="s">
        <v>195</v>
      </c>
      <c r="F28" s="9">
        <v>31.654617002629301</v>
      </c>
      <c r="G28" s="10" t="s">
        <v>159</v>
      </c>
      <c r="H28" s="9">
        <v>361.81686573165598</v>
      </c>
      <c r="I28" s="10" t="s">
        <v>195</v>
      </c>
      <c r="J28" s="9">
        <v>87.771975460122704</v>
      </c>
      <c r="K28" s="10" t="s">
        <v>195</v>
      </c>
      <c r="L28" s="9">
        <v>42.078476508325998</v>
      </c>
      <c r="M28" s="10" t="s">
        <v>195</v>
      </c>
      <c r="N28" s="9">
        <v>585.36801780168298</v>
      </c>
      <c r="O28" s="10" t="s">
        <v>195</v>
      </c>
      <c r="P28" s="9">
        <v>324.23784925503901</v>
      </c>
      <c r="Q28" s="10" t="s">
        <v>159</v>
      </c>
      <c r="R28" s="9">
        <v>1991.73480438873</v>
      </c>
      <c r="S28" s="10" t="s">
        <v>159</v>
      </c>
    </row>
    <row r="29" spans="1:19" x14ac:dyDescent="0.2">
      <c r="A29" s="12" t="s">
        <v>198</v>
      </c>
      <c r="B29" s="9">
        <v>16.840096802074299</v>
      </c>
      <c r="C29" s="10" t="s">
        <v>159</v>
      </c>
      <c r="D29" s="9">
        <v>534.92292653413995</v>
      </c>
      <c r="E29" s="10" t="s">
        <v>159</v>
      </c>
      <c r="F29" s="9">
        <v>30.499109766637901</v>
      </c>
      <c r="G29" s="10" t="s">
        <v>228</v>
      </c>
      <c r="H29" s="9">
        <v>375.03733072076102</v>
      </c>
      <c r="I29" s="10" t="s">
        <v>159</v>
      </c>
      <c r="J29" s="9">
        <v>90.525173725151305</v>
      </c>
      <c r="K29" s="10" t="s">
        <v>159</v>
      </c>
      <c r="L29" s="9">
        <v>45.885594352636097</v>
      </c>
      <c r="M29" s="10" t="s">
        <v>159</v>
      </c>
      <c r="N29" s="9">
        <v>585.97162562955896</v>
      </c>
      <c r="O29" s="10" t="s">
        <v>159</v>
      </c>
      <c r="P29" s="9">
        <v>331.76966810717403</v>
      </c>
      <c r="Q29" s="10" t="s">
        <v>159</v>
      </c>
      <c r="R29" s="9">
        <v>2011.4515256381301</v>
      </c>
      <c r="S29" s="10" t="s">
        <v>159</v>
      </c>
    </row>
    <row r="30" spans="1:19" x14ac:dyDescent="0.2">
      <c r="A30" s="12" t="s">
        <v>199</v>
      </c>
      <c r="B30" s="9">
        <v>16.106817416170198</v>
      </c>
      <c r="C30" s="10" t="s">
        <v>159</v>
      </c>
      <c r="D30" s="9">
        <v>562.55415319148904</v>
      </c>
      <c r="E30" s="10" t="s">
        <v>159</v>
      </c>
      <c r="F30" s="9">
        <v>27.298769361702099</v>
      </c>
      <c r="G30" s="10" t="s">
        <v>159</v>
      </c>
      <c r="H30" s="9">
        <v>397.44018994963398</v>
      </c>
      <c r="I30" s="10" t="s">
        <v>159</v>
      </c>
      <c r="J30" s="9">
        <v>94.0980561702128</v>
      </c>
      <c r="K30" s="10" t="s">
        <v>159</v>
      </c>
      <c r="L30" s="9">
        <v>48.481676134468103</v>
      </c>
      <c r="M30" s="10" t="s">
        <v>159</v>
      </c>
      <c r="N30" s="9">
        <v>639.27229234825495</v>
      </c>
      <c r="O30" s="10" t="s">
        <v>159</v>
      </c>
      <c r="P30" s="9">
        <v>348.71994382978698</v>
      </c>
      <c r="Q30" s="10" t="s">
        <v>159</v>
      </c>
      <c r="R30" s="9">
        <v>2133.97189840172</v>
      </c>
      <c r="S30" s="10" t="s">
        <v>159</v>
      </c>
    </row>
    <row r="31" spans="1:19" x14ac:dyDescent="0.2">
      <c r="A31" s="12" t="s">
        <v>200</v>
      </c>
      <c r="B31" s="9">
        <v>18.466880027687299</v>
      </c>
      <c r="C31" s="10" t="s">
        <v>159</v>
      </c>
      <c r="D31" s="9">
        <v>618.02513355048904</v>
      </c>
      <c r="E31" s="10" t="s">
        <v>159</v>
      </c>
      <c r="F31" s="9">
        <v>22.176425081433202</v>
      </c>
      <c r="G31" s="10" t="s">
        <v>159</v>
      </c>
      <c r="H31" s="9">
        <v>413.14604288247602</v>
      </c>
      <c r="I31" s="10" t="s">
        <v>159</v>
      </c>
      <c r="J31" s="9">
        <v>97.143977198697101</v>
      </c>
      <c r="K31" s="10" t="s">
        <v>159</v>
      </c>
      <c r="L31" s="9">
        <v>49.267545083061897</v>
      </c>
      <c r="M31" s="10" t="s">
        <v>159</v>
      </c>
      <c r="N31" s="9">
        <v>666.965250667085</v>
      </c>
      <c r="O31" s="10" t="s">
        <v>159</v>
      </c>
      <c r="P31" s="9">
        <v>345.42470521172601</v>
      </c>
      <c r="Q31" s="10" t="s">
        <v>159</v>
      </c>
      <c r="R31" s="9">
        <v>2230.6159597026499</v>
      </c>
      <c r="S31" s="10" t="s">
        <v>159</v>
      </c>
    </row>
    <row r="32" spans="1:19" x14ac:dyDescent="0.2">
      <c r="A32" s="15" t="s">
        <v>201</v>
      </c>
      <c r="B32" s="13">
        <v>17.303578999999999</v>
      </c>
      <c r="C32" s="14" t="s">
        <v>159</v>
      </c>
      <c r="D32" s="13">
        <v>559.73500000000001</v>
      </c>
      <c r="E32" s="14" t="s">
        <v>159</v>
      </c>
      <c r="F32" s="13">
        <v>19.574000000000002</v>
      </c>
      <c r="G32" s="14" t="s">
        <v>159</v>
      </c>
      <c r="H32" s="13">
        <v>385.43291287</v>
      </c>
      <c r="I32" s="14" t="s">
        <v>159</v>
      </c>
      <c r="J32" s="13">
        <v>93.775000000000006</v>
      </c>
      <c r="K32" s="14" t="s">
        <v>159</v>
      </c>
      <c r="L32" s="13">
        <v>46.201937000000001</v>
      </c>
      <c r="M32" s="14" t="s">
        <v>159</v>
      </c>
      <c r="N32" s="13">
        <v>605.99699416999999</v>
      </c>
      <c r="O32" s="14" t="s">
        <v>159</v>
      </c>
      <c r="P32" s="13">
        <v>351.13499999999999</v>
      </c>
      <c r="Q32" s="14" t="s">
        <v>159</v>
      </c>
      <c r="R32" s="13">
        <v>2079.15442304</v>
      </c>
      <c r="S32" s="14" t="s">
        <v>159</v>
      </c>
    </row>
    <row r="34" spans="1:2" x14ac:dyDescent="0.2">
      <c r="A34" s="16" t="s">
        <v>202</v>
      </c>
      <c r="B34" s="16" t="s">
        <v>231</v>
      </c>
    </row>
    <row r="36" spans="1:2" x14ac:dyDescent="0.2">
      <c r="B36" s="16" t="s">
        <v>369</v>
      </c>
    </row>
    <row r="37" spans="1:2" x14ac:dyDescent="0.2">
      <c r="B37" s="16" t="s">
        <v>370</v>
      </c>
    </row>
    <row r="38" spans="1:2" x14ac:dyDescent="0.2">
      <c r="B38" s="16" t="s">
        <v>371</v>
      </c>
    </row>
    <row r="39" spans="1:2" x14ac:dyDescent="0.2">
      <c r="B39" s="16" t="s">
        <v>372</v>
      </c>
    </row>
    <row r="40" spans="1:2" x14ac:dyDescent="0.2">
      <c r="B40" s="16" t="s">
        <v>373</v>
      </c>
    </row>
    <row r="42" spans="1:2" x14ac:dyDescent="0.2">
      <c r="B42" s="16" t="s">
        <v>208</v>
      </c>
    </row>
    <row r="43" spans="1:2" x14ac:dyDescent="0.2">
      <c r="B43" s="16" t="s">
        <v>209</v>
      </c>
    </row>
    <row r="46" spans="1:2" x14ac:dyDescent="0.2">
      <c r="A46" s="17" t="str">
        <f>HYPERLINK("#'LOTTERIES 11'!A2", "&lt;&lt;&lt; Previous table")</f>
        <v>&lt;&lt;&lt; Previous table</v>
      </c>
    </row>
    <row r="47" spans="1:2" x14ac:dyDescent="0.2">
      <c r="A47" s="17" t="str">
        <f>HYPERLINK("#'LOTTERIES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HYPERLINK("#'INDEX'!B78", "Link to index")</f>
        <v>Link to index</v>
      </c>
    </row>
    <row r="2" spans="1:19" ht="15.75" customHeight="1" x14ac:dyDescent="0.2">
      <c r="A2" s="25" t="s">
        <v>375</v>
      </c>
      <c r="B2" s="24"/>
      <c r="C2" s="24"/>
      <c r="D2" s="24"/>
      <c r="E2" s="24"/>
      <c r="F2" s="24"/>
      <c r="G2" s="24"/>
      <c r="H2" s="24"/>
      <c r="I2" s="24"/>
      <c r="J2" s="24"/>
      <c r="K2" s="24"/>
      <c r="L2" s="24"/>
      <c r="M2" s="24"/>
      <c r="N2" s="24"/>
      <c r="O2" s="24"/>
      <c r="P2" s="24"/>
      <c r="Q2" s="24"/>
      <c r="R2" s="24"/>
      <c r="S2" s="24"/>
    </row>
    <row r="3" spans="1:19" ht="15.75" customHeight="1" x14ac:dyDescent="0.2">
      <c r="A3" s="25" t="s">
        <v>96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176</v>
      </c>
      <c r="D7" s="18">
        <v>57.793745436548498</v>
      </c>
      <c r="E7" s="10" t="s">
        <v>159</v>
      </c>
      <c r="F7" s="18">
        <v>88.921637142596694</v>
      </c>
      <c r="G7" s="10" t="s">
        <v>159</v>
      </c>
      <c r="H7" s="18">
        <v>63.9065761695757</v>
      </c>
      <c r="I7" s="10" t="s">
        <v>159</v>
      </c>
      <c r="J7" s="18">
        <v>0</v>
      </c>
      <c r="K7" s="10" t="s">
        <v>176</v>
      </c>
      <c r="L7" s="18">
        <v>54.048873159245503</v>
      </c>
      <c r="M7" s="10" t="s">
        <v>159</v>
      </c>
      <c r="N7" s="18">
        <v>82.643455012966399</v>
      </c>
      <c r="O7" s="10" t="s">
        <v>159</v>
      </c>
      <c r="P7" s="18">
        <v>94.072036214535004</v>
      </c>
      <c r="Q7" s="10" t="s">
        <v>159</v>
      </c>
      <c r="R7" s="18">
        <v>63.1549952555239</v>
      </c>
      <c r="S7" s="10" t="s">
        <v>178</v>
      </c>
    </row>
    <row r="8" spans="1:19" x14ac:dyDescent="0.2">
      <c r="A8" s="12" t="s">
        <v>171</v>
      </c>
      <c r="B8" s="18">
        <v>0</v>
      </c>
      <c r="C8" s="10" t="s">
        <v>176</v>
      </c>
      <c r="D8" s="18">
        <v>58.185158787658303</v>
      </c>
      <c r="E8" s="10" t="s">
        <v>159</v>
      </c>
      <c r="F8" s="18">
        <v>88.411240698206797</v>
      </c>
      <c r="G8" s="10" t="s">
        <v>159</v>
      </c>
      <c r="H8" s="18">
        <v>71.331061316278706</v>
      </c>
      <c r="I8" s="10" t="s">
        <v>159</v>
      </c>
      <c r="J8" s="18">
        <v>0</v>
      </c>
      <c r="K8" s="10" t="s">
        <v>176</v>
      </c>
      <c r="L8" s="18">
        <v>56.198196036764699</v>
      </c>
      <c r="M8" s="10" t="s">
        <v>159</v>
      </c>
      <c r="N8" s="18">
        <v>84.0018165800237</v>
      </c>
      <c r="O8" s="10" t="s">
        <v>159</v>
      </c>
      <c r="P8" s="18">
        <v>92.976171134379896</v>
      </c>
      <c r="Q8" s="10" t="s">
        <v>159</v>
      </c>
      <c r="R8" s="18">
        <v>64.958936461437204</v>
      </c>
      <c r="S8" s="10" t="s">
        <v>178</v>
      </c>
    </row>
    <row r="9" spans="1:19" x14ac:dyDescent="0.2">
      <c r="A9" s="12" t="s">
        <v>172</v>
      </c>
      <c r="B9" s="18">
        <v>0</v>
      </c>
      <c r="C9" s="10" t="s">
        <v>176</v>
      </c>
      <c r="D9" s="18">
        <v>57.823290025520301</v>
      </c>
      <c r="E9" s="10" t="s">
        <v>159</v>
      </c>
      <c r="F9" s="18">
        <v>90.090352985806902</v>
      </c>
      <c r="G9" s="10" t="s">
        <v>159</v>
      </c>
      <c r="H9" s="18">
        <v>72.139598384612299</v>
      </c>
      <c r="I9" s="10" t="s">
        <v>159</v>
      </c>
      <c r="J9" s="18">
        <v>0</v>
      </c>
      <c r="K9" s="10" t="s">
        <v>176</v>
      </c>
      <c r="L9" s="18">
        <v>59.900253948732001</v>
      </c>
      <c r="M9" s="10" t="s">
        <v>159</v>
      </c>
      <c r="N9" s="18">
        <v>82.187998124640799</v>
      </c>
      <c r="O9" s="10" t="s">
        <v>159</v>
      </c>
      <c r="P9" s="18">
        <v>90.094460691988701</v>
      </c>
      <c r="Q9" s="10" t="s">
        <v>159</v>
      </c>
      <c r="R9" s="18">
        <v>64.404796538660506</v>
      </c>
      <c r="S9" s="10" t="s">
        <v>178</v>
      </c>
    </row>
    <row r="10" spans="1:19" x14ac:dyDescent="0.2">
      <c r="A10" s="12" t="s">
        <v>173</v>
      </c>
      <c r="B10" s="18">
        <v>0</v>
      </c>
      <c r="C10" s="10" t="s">
        <v>176</v>
      </c>
      <c r="D10" s="18">
        <v>51.829565891100501</v>
      </c>
      <c r="E10" s="10" t="s">
        <v>159</v>
      </c>
      <c r="F10" s="18">
        <v>80.030979734090593</v>
      </c>
      <c r="G10" s="10" t="s">
        <v>159</v>
      </c>
      <c r="H10" s="18">
        <v>60.369539294197999</v>
      </c>
      <c r="I10" s="10" t="s">
        <v>159</v>
      </c>
      <c r="J10" s="18">
        <v>0</v>
      </c>
      <c r="K10" s="10" t="s">
        <v>176</v>
      </c>
      <c r="L10" s="18">
        <v>55.8934703518756</v>
      </c>
      <c r="M10" s="10" t="s">
        <v>159</v>
      </c>
      <c r="N10" s="18">
        <v>75.959598884624299</v>
      </c>
      <c r="O10" s="10" t="s">
        <v>159</v>
      </c>
      <c r="P10" s="18">
        <v>95.314061228689994</v>
      </c>
      <c r="Q10" s="10" t="s">
        <v>159</v>
      </c>
      <c r="R10" s="18">
        <v>59.029618376500601</v>
      </c>
      <c r="S10" s="10" t="s">
        <v>178</v>
      </c>
    </row>
    <row r="11" spans="1:19" x14ac:dyDescent="0.2">
      <c r="A11" s="12" t="s">
        <v>174</v>
      </c>
      <c r="B11" s="18">
        <v>0</v>
      </c>
      <c r="C11" s="10" t="s">
        <v>176</v>
      </c>
      <c r="D11" s="18">
        <v>52.886895691504698</v>
      </c>
      <c r="E11" s="10" t="s">
        <v>159</v>
      </c>
      <c r="F11" s="18">
        <v>75.311281776264494</v>
      </c>
      <c r="G11" s="10" t="s">
        <v>159</v>
      </c>
      <c r="H11" s="18">
        <v>59.314338199777403</v>
      </c>
      <c r="I11" s="10" t="s">
        <v>159</v>
      </c>
      <c r="J11" s="18">
        <v>0</v>
      </c>
      <c r="K11" s="10" t="s">
        <v>176</v>
      </c>
      <c r="L11" s="18">
        <v>57.924342448780301</v>
      </c>
      <c r="M11" s="10" t="s">
        <v>159</v>
      </c>
      <c r="N11" s="18">
        <v>72.964967104292498</v>
      </c>
      <c r="O11" s="10" t="s">
        <v>159</v>
      </c>
      <c r="P11" s="18">
        <v>94.186785871213104</v>
      </c>
      <c r="Q11" s="10" t="s">
        <v>159</v>
      </c>
      <c r="R11" s="18">
        <v>58.384632750141499</v>
      </c>
      <c r="S11" s="10" t="s">
        <v>178</v>
      </c>
    </row>
    <row r="12" spans="1:19" x14ac:dyDescent="0.2">
      <c r="A12" s="12" t="s">
        <v>175</v>
      </c>
      <c r="B12" s="18">
        <v>55.314729065136497</v>
      </c>
      <c r="C12" s="10" t="s">
        <v>159</v>
      </c>
      <c r="D12" s="18">
        <v>56.293203788217298</v>
      </c>
      <c r="E12" s="10" t="s">
        <v>159</v>
      </c>
      <c r="F12" s="18">
        <v>75.055328115167299</v>
      </c>
      <c r="G12" s="10" t="s">
        <v>159</v>
      </c>
      <c r="H12" s="18">
        <v>61.512762679257399</v>
      </c>
      <c r="I12" s="10" t="s">
        <v>159</v>
      </c>
      <c r="J12" s="18">
        <v>0</v>
      </c>
      <c r="K12" s="10" t="s">
        <v>176</v>
      </c>
      <c r="L12" s="18">
        <v>60.634085962319197</v>
      </c>
      <c r="M12" s="10" t="s">
        <v>159</v>
      </c>
      <c r="N12" s="18">
        <v>79.842362612006099</v>
      </c>
      <c r="O12" s="10" t="s">
        <v>159</v>
      </c>
      <c r="P12" s="18">
        <v>98.988484528772204</v>
      </c>
      <c r="Q12" s="10" t="s">
        <v>159</v>
      </c>
      <c r="R12" s="18">
        <v>63.152694937221099</v>
      </c>
      <c r="S12" s="10" t="s">
        <v>178</v>
      </c>
    </row>
    <row r="13" spans="1:19" x14ac:dyDescent="0.2">
      <c r="A13" s="12" t="s">
        <v>179</v>
      </c>
      <c r="B13" s="18">
        <v>53.070295637353702</v>
      </c>
      <c r="C13" s="10" t="s">
        <v>159</v>
      </c>
      <c r="D13" s="18">
        <v>56.584236384539601</v>
      </c>
      <c r="E13" s="10" t="s">
        <v>159</v>
      </c>
      <c r="F13" s="18">
        <v>73.773551681634103</v>
      </c>
      <c r="G13" s="10" t="s">
        <v>159</v>
      </c>
      <c r="H13" s="18">
        <v>61.104876578253702</v>
      </c>
      <c r="I13" s="10" t="s">
        <v>159</v>
      </c>
      <c r="J13" s="18">
        <v>0</v>
      </c>
      <c r="K13" s="10" t="s">
        <v>176</v>
      </c>
      <c r="L13" s="18">
        <v>60.440763836372703</v>
      </c>
      <c r="M13" s="10" t="s">
        <v>159</v>
      </c>
      <c r="N13" s="18">
        <v>81.400660746946997</v>
      </c>
      <c r="O13" s="10" t="s">
        <v>159</v>
      </c>
      <c r="P13" s="18">
        <v>102.236765085592</v>
      </c>
      <c r="Q13" s="10" t="s">
        <v>159</v>
      </c>
      <c r="R13" s="18">
        <v>63.873846941949402</v>
      </c>
      <c r="S13" s="10" t="s">
        <v>178</v>
      </c>
    </row>
    <row r="14" spans="1:19" x14ac:dyDescent="0.2">
      <c r="A14" s="12" t="s">
        <v>180</v>
      </c>
      <c r="B14" s="18">
        <v>51.316034134202603</v>
      </c>
      <c r="C14" s="10" t="s">
        <v>159</v>
      </c>
      <c r="D14" s="18">
        <v>58.131320017068802</v>
      </c>
      <c r="E14" s="10" t="s">
        <v>159</v>
      </c>
      <c r="F14" s="18">
        <v>75.3541666666667</v>
      </c>
      <c r="G14" s="10" t="s">
        <v>159</v>
      </c>
      <c r="H14" s="18">
        <v>61.994872831602102</v>
      </c>
      <c r="I14" s="10" t="s">
        <v>159</v>
      </c>
      <c r="J14" s="18">
        <v>0</v>
      </c>
      <c r="K14" s="10" t="s">
        <v>176</v>
      </c>
      <c r="L14" s="18">
        <v>60.3166132080095</v>
      </c>
      <c r="M14" s="10" t="s">
        <v>159</v>
      </c>
      <c r="N14" s="18">
        <v>79.939841995780696</v>
      </c>
      <c r="O14" s="10" t="s">
        <v>159</v>
      </c>
      <c r="P14" s="18">
        <v>107.216393617731</v>
      </c>
      <c r="Q14" s="10" t="s">
        <v>159</v>
      </c>
      <c r="R14" s="18">
        <v>64.723607603621105</v>
      </c>
      <c r="S14" s="10" t="s">
        <v>178</v>
      </c>
    </row>
    <row r="15" spans="1:19" x14ac:dyDescent="0.2">
      <c r="A15" s="12" t="s">
        <v>181</v>
      </c>
      <c r="B15" s="18">
        <v>50.752136285456899</v>
      </c>
      <c r="C15" s="10" t="s">
        <v>159</v>
      </c>
      <c r="D15" s="18">
        <v>56.965880030836402</v>
      </c>
      <c r="E15" s="10" t="s">
        <v>159</v>
      </c>
      <c r="F15" s="18">
        <v>87.324366453158703</v>
      </c>
      <c r="G15" s="10" t="s">
        <v>159</v>
      </c>
      <c r="H15" s="18">
        <v>62.135901519017096</v>
      </c>
      <c r="I15" s="10" t="s">
        <v>159</v>
      </c>
      <c r="J15" s="18">
        <v>0</v>
      </c>
      <c r="K15" s="10" t="s">
        <v>176</v>
      </c>
      <c r="L15" s="18">
        <v>61.840954960983503</v>
      </c>
      <c r="M15" s="10" t="s">
        <v>159</v>
      </c>
      <c r="N15" s="18">
        <v>77.069535502254595</v>
      </c>
      <c r="O15" s="10" t="s">
        <v>159</v>
      </c>
      <c r="P15" s="18">
        <v>108.037221220295</v>
      </c>
      <c r="Q15" s="10" t="s">
        <v>159</v>
      </c>
      <c r="R15" s="18">
        <v>63.931568680681103</v>
      </c>
      <c r="S15" s="10" t="s">
        <v>178</v>
      </c>
    </row>
    <row r="16" spans="1:19" x14ac:dyDescent="0.2">
      <c r="A16" s="12" t="s">
        <v>182</v>
      </c>
      <c r="B16" s="18">
        <v>52.028901546221299</v>
      </c>
      <c r="C16" s="10" t="s">
        <v>159</v>
      </c>
      <c r="D16" s="18">
        <v>56.037481345287098</v>
      </c>
      <c r="E16" s="10" t="s">
        <v>159</v>
      </c>
      <c r="F16" s="18">
        <v>87.209727494531904</v>
      </c>
      <c r="G16" s="10" t="s">
        <v>159</v>
      </c>
      <c r="H16" s="18">
        <v>65.069105945906401</v>
      </c>
      <c r="I16" s="10" t="s">
        <v>159</v>
      </c>
      <c r="J16" s="18">
        <v>0</v>
      </c>
      <c r="K16" s="10" t="s">
        <v>176</v>
      </c>
      <c r="L16" s="18">
        <v>64.629068381413603</v>
      </c>
      <c r="M16" s="10" t="s">
        <v>159</v>
      </c>
      <c r="N16" s="18">
        <v>79.209925881638</v>
      </c>
      <c r="O16" s="10" t="s">
        <v>159</v>
      </c>
      <c r="P16" s="18">
        <v>118.33686165768199</v>
      </c>
      <c r="Q16" s="10" t="s">
        <v>159</v>
      </c>
      <c r="R16" s="18">
        <v>65.921620922191295</v>
      </c>
      <c r="S16" s="10" t="s">
        <v>178</v>
      </c>
    </row>
    <row r="17" spans="1:19" x14ac:dyDescent="0.2">
      <c r="A17" s="12" t="s">
        <v>183</v>
      </c>
      <c r="B17" s="18">
        <v>51.778372845452701</v>
      </c>
      <c r="C17" s="10" t="s">
        <v>159</v>
      </c>
      <c r="D17" s="18">
        <v>59.352260540809098</v>
      </c>
      <c r="E17" s="10" t="s">
        <v>159</v>
      </c>
      <c r="F17" s="18">
        <v>85.617199452451899</v>
      </c>
      <c r="G17" s="10" t="s">
        <v>159</v>
      </c>
      <c r="H17" s="18">
        <v>66.1505663303803</v>
      </c>
      <c r="I17" s="10" t="s">
        <v>159</v>
      </c>
      <c r="J17" s="18">
        <v>0</v>
      </c>
      <c r="K17" s="10" t="s">
        <v>176</v>
      </c>
      <c r="L17" s="18">
        <v>66.843518138279507</v>
      </c>
      <c r="M17" s="10" t="s">
        <v>159</v>
      </c>
      <c r="N17" s="18">
        <v>81.715678581847399</v>
      </c>
      <c r="O17" s="10" t="s">
        <v>159</v>
      </c>
      <c r="P17" s="18">
        <v>126.20899830351</v>
      </c>
      <c r="Q17" s="10" t="s">
        <v>159</v>
      </c>
      <c r="R17" s="18">
        <v>68.781765678507099</v>
      </c>
      <c r="S17" s="10" t="s">
        <v>178</v>
      </c>
    </row>
    <row r="18" spans="1:19" x14ac:dyDescent="0.2">
      <c r="A18" s="12" t="s">
        <v>185</v>
      </c>
      <c r="B18" s="18">
        <v>51.4226203790965</v>
      </c>
      <c r="C18" s="10" t="s">
        <v>159</v>
      </c>
      <c r="D18" s="18">
        <v>63.947477628613498</v>
      </c>
      <c r="E18" s="10" t="s">
        <v>159</v>
      </c>
      <c r="F18" s="18">
        <v>85.643505076441897</v>
      </c>
      <c r="G18" s="10" t="s">
        <v>159</v>
      </c>
      <c r="H18" s="18">
        <v>69.656834945704205</v>
      </c>
      <c r="I18" s="10" t="s">
        <v>159</v>
      </c>
      <c r="J18" s="18">
        <v>0</v>
      </c>
      <c r="K18" s="10" t="s">
        <v>176</v>
      </c>
      <c r="L18" s="18">
        <v>61.069716202525697</v>
      </c>
      <c r="M18" s="10" t="s">
        <v>159</v>
      </c>
      <c r="N18" s="18">
        <v>83.253904556763104</v>
      </c>
      <c r="O18" s="10" t="s">
        <v>159</v>
      </c>
      <c r="P18" s="18">
        <v>138.79312647861201</v>
      </c>
      <c r="Q18" s="10" t="s">
        <v>159</v>
      </c>
      <c r="R18" s="18">
        <v>72.625634332356697</v>
      </c>
      <c r="S18" s="10" t="s">
        <v>178</v>
      </c>
    </row>
    <row r="19" spans="1:19" x14ac:dyDescent="0.2">
      <c r="A19" s="12" t="s">
        <v>186</v>
      </c>
      <c r="B19" s="18">
        <v>55.4346675660016</v>
      </c>
      <c r="C19" s="10" t="s">
        <v>159</v>
      </c>
      <c r="D19" s="18">
        <v>15.1380666194132</v>
      </c>
      <c r="E19" s="10" t="s">
        <v>178</v>
      </c>
      <c r="F19" s="18">
        <v>86.481249829956099</v>
      </c>
      <c r="G19" s="10" t="s">
        <v>159</v>
      </c>
      <c r="H19" s="18">
        <v>67.555088894077699</v>
      </c>
      <c r="I19" s="10" t="s">
        <v>159</v>
      </c>
      <c r="J19" s="18">
        <v>0</v>
      </c>
      <c r="K19" s="10" t="s">
        <v>176</v>
      </c>
      <c r="L19" s="18">
        <v>69.256971632909796</v>
      </c>
      <c r="M19" s="10" t="s">
        <v>159</v>
      </c>
      <c r="N19" s="18">
        <v>80.829948365491205</v>
      </c>
      <c r="O19" s="10" t="s">
        <v>159</v>
      </c>
      <c r="P19" s="18">
        <v>135.37886571487499</v>
      </c>
      <c r="Q19" s="10" t="s">
        <v>159</v>
      </c>
      <c r="R19" s="18">
        <v>55.758818411244398</v>
      </c>
      <c r="S19" s="10" t="s">
        <v>178</v>
      </c>
    </row>
    <row r="20" spans="1:19" x14ac:dyDescent="0.2">
      <c r="A20" s="12" t="s">
        <v>187</v>
      </c>
      <c r="B20" s="18">
        <v>50.159371295605197</v>
      </c>
      <c r="C20" s="10" t="s">
        <v>159</v>
      </c>
      <c r="D20" s="18">
        <v>54.484984264582003</v>
      </c>
      <c r="E20" s="10" t="s">
        <v>159</v>
      </c>
      <c r="F20" s="18">
        <v>81.128300494516296</v>
      </c>
      <c r="G20" s="10" t="s">
        <v>159</v>
      </c>
      <c r="H20" s="18">
        <v>63.567720175275802</v>
      </c>
      <c r="I20" s="10" t="s">
        <v>159</v>
      </c>
      <c r="J20" s="18">
        <v>0</v>
      </c>
      <c r="K20" s="10" t="s">
        <v>176</v>
      </c>
      <c r="L20" s="18">
        <v>63.833331425962903</v>
      </c>
      <c r="M20" s="10" t="s">
        <v>159</v>
      </c>
      <c r="N20" s="18">
        <v>76.966773589943003</v>
      </c>
      <c r="O20" s="10" t="s">
        <v>159</v>
      </c>
      <c r="P20" s="18">
        <v>133.965586847466</v>
      </c>
      <c r="Q20" s="10" t="s">
        <v>159</v>
      </c>
      <c r="R20" s="18">
        <v>66.499637411383205</v>
      </c>
      <c r="S20" s="10" t="s">
        <v>178</v>
      </c>
    </row>
    <row r="21" spans="1:19" x14ac:dyDescent="0.2">
      <c r="A21" s="12" t="s">
        <v>188</v>
      </c>
      <c r="B21" s="18">
        <v>48.214939787213197</v>
      </c>
      <c r="C21" s="10" t="s">
        <v>159</v>
      </c>
      <c r="D21" s="18">
        <v>59.172789948523601</v>
      </c>
      <c r="E21" s="10" t="s">
        <v>159</v>
      </c>
      <c r="F21" s="18">
        <v>92.056994152798296</v>
      </c>
      <c r="G21" s="10" t="s">
        <v>159</v>
      </c>
      <c r="H21" s="18">
        <v>68.490356029189101</v>
      </c>
      <c r="I21" s="10" t="s">
        <v>159</v>
      </c>
      <c r="J21" s="18">
        <v>0</v>
      </c>
      <c r="K21" s="10" t="s">
        <v>176</v>
      </c>
      <c r="L21" s="18">
        <v>68.915926966860098</v>
      </c>
      <c r="M21" s="10" t="s">
        <v>159</v>
      </c>
      <c r="N21" s="18">
        <v>84.9345036000459</v>
      </c>
      <c r="O21" s="10" t="s">
        <v>159</v>
      </c>
      <c r="P21" s="18">
        <v>139.82521372183601</v>
      </c>
      <c r="Q21" s="10" t="s">
        <v>159</v>
      </c>
      <c r="R21" s="18">
        <v>71.940192727992596</v>
      </c>
      <c r="S21" s="10" t="s">
        <v>178</v>
      </c>
    </row>
    <row r="22" spans="1:19" x14ac:dyDescent="0.2">
      <c r="A22" s="12" t="s">
        <v>189</v>
      </c>
      <c r="B22" s="18">
        <v>54.147399380073999</v>
      </c>
      <c r="C22" s="10" t="s">
        <v>159</v>
      </c>
      <c r="D22" s="18">
        <v>62.075359688733201</v>
      </c>
      <c r="E22" s="10" t="s">
        <v>159</v>
      </c>
      <c r="F22" s="18">
        <v>108.488959268057</v>
      </c>
      <c r="G22" s="10" t="s">
        <v>159</v>
      </c>
      <c r="H22" s="18">
        <v>72.847094809494294</v>
      </c>
      <c r="I22" s="10" t="s">
        <v>159</v>
      </c>
      <c r="J22" s="18">
        <v>0</v>
      </c>
      <c r="K22" s="10" t="s">
        <v>176</v>
      </c>
      <c r="L22" s="18">
        <v>73.924313246126104</v>
      </c>
      <c r="M22" s="10" t="s">
        <v>159</v>
      </c>
      <c r="N22" s="18">
        <v>91.304633800689004</v>
      </c>
      <c r="O22" s="10" t="s">
        <v>159</v>
      </c>
      <c r="P22" s="18">
        <v>145.118852075517</v>
      </c>
      <c r="Q22" s="10" t="s">
        <v>177</v>
      </c>
      <c r="R22" s="18">
        <v>76.423373611576594</v>
      </c>
      <c r="S22" s="10" t="s">
        <v>178</v>
      </c>
    </row>
    <row r="23" spans="1:19" x14ac:dyDescent="0.2">
      <c r="A23" s="12" t="s">
        <v>190</v>
      </c>
      <c r="B23" s="18">
        <v>50.404056514746699</v>
      </c>
      <c r="C23" s="10" t="s">
        <v>159</v>
      </c>
      <c r="D23" s="18">
        <v>55.775223579329001</v>
      </c>
      <c r="E23" s="10" t="s">
        <v>159</v>
      </c>
      <c r="F23" s="18">
        <v>116.45049872709799</v>
      </c>
      <c r="G23" s="10" t="s">
        <v>159</v>
      </c>
      <c r="H23" s="18">
        <v>66.233030645880902</v>
      </c>
      <c r="I23" s="10" t="s">
        <v>159</v>
      </c>
      <c r="J23" s="18">
        <v>45.878111215966896</v>
      </c>
      <c r="K23" s="10" t="s">
        <v>159</v>
      </c>
      <c r="L23" s="18">
        <v>71.164091435330207</v>
      </c>
      <c r="M23" s="10" t="s">
        <v>159</v>
      </c>
      <c r="N23" s="18">
        <v>83.057832589850094</v>
      </c>
      <c r="O23" s="10" t="s">
        <v>159</v>
      </c>
      <c r="P23" s="18">
        <v>140.728471668183</v>
      </c>
      <c r="Q23" s="10" t="s">
        <v>159</v>
      </c>
      <c r="R23" s="18">
        <v>73.939780561266602</v>
      </c>
      <c r="S23" s="10" t="s">
        <v>159</v>
      </c>
    </row>
    <row r="24" spans="1:19" x14ac:dyDescent="0.2">
      <c r="A24" s="12" t="s">
        <v>191</v>
      </c>
      <c r="B24" s="18">
        <v>48.352677022577502</v>
      </c>
      <c r="C24" s="10" t="s">
        <v>159</v>
      </c>
      <c r="D24" s="18">
        <v>55.758048523703899</v>
      </c>
      <c r="E24" s="10" t="s">
        <v>159</v>
      </c>
      <c r="F24" s="18">
        <v>130.24733799901301</v>
      </c>
      <c r="G24" s="10" t="s">
        <v>159</v>
      </c>
      <c r="H24" s="18">
        <v>66.540077240958794</v>
      </c>
      <c r="I24" s="10" t="s">
        <v>159</v>
      </c>
      <c r="J24" s="18">
        <v>46.433407247491601</v>
      </c>
      <c r="K24" s="10" t="s">
        <v>159</v>
      </c>
      <c r="L24" s="18">
        <v>70.428992903277205</v>
      </c>
      <c r="M24" s="10" t="s">
        <v>159</v>
      </c>
      <c r="N24" s="18">
        <v>83.961917160429806</v>
      </c>
      <c r="O24" s="10" t="s">
        <v>159</v>
      </c>
      <c r="P24" s="18">
        <v>145.224732150672</v>
      </c>
      <c r="Q24" s="10" t="s">
        <v>159</v>
      </c>
      <c r="R24" s="18">
        <v>74.822564206436795</v>
      </c>
      <c r="S24" s="10" t="s">
        <v>159</v>
      </c>
    </row>
    <row r="25" spans="1:19" x14ac:dyDescent="0.2">
      <c r="A25" s="12" t="s">
        <v>193</v>
      </c>
      <c r="B25" s="18">
        <v>45.976937561607798</v>
      </c>
      <c r="C25" s="10" t="s">
        <v>159</v>
      </c>
      <c r="D25" s="18">
        <v>59.941700083045802</v>
      </c>
      <c r="E25" s="10" t="s">
        <v>159</v>
      </c>
      <c r="F25" s="18">
        <v>142.01915523183101</v>
      </c>
      <c r="G25" s="10" t="s">
        <v>159</v>
      </c>
      <c r="H25" s="18">
        <v>70.584341186727002</v>
      </c>
      <c r="I25" s="10" t="s">
        <v>159</v>
      </c>
      <c r="J25" s="18">
        <v>48.231272931512798</v>
      </c>
      <c r="K25" s="10" t="s">
        <v>159</v>
      </c>
      <c r="L25" s="18">
        <v>75.032911887786199</v>
      </c>
      <c r="M25" s="10" t="s">
        <v>159</v>
      </c>
      <c r="N25" s="18">
        <v>88.935540988151701</v>
      </c>
      <c r="O25" s="10" t="s">
        <v>159</v>
      </c>
      <c r="P25" s="18">
        <v>143.448011513437</v>
      </c>
      <c r="Q25" s="10" t="s">
        <v>159</v>
      </c>
      <c r="R25" s="18">
        <v>78.318707988529098</v>
      </c>
      <c r="S25" s="10" t="s">
        <v>159</v>
      </c>
    </row>
    <row r="26" spans="1:19" x14ac:dyDescent="0.2">
      <c r="A26" s="12" t="s">
        <v>194</v>
      </c>
      <c r="B26" s="18">
        <v>41.547669541448698</v>
      </c>
      <c r="C26" s="10" t="s">
        <v>159</v>
      </c>
      <c r="D26" s="18">
        <v>55.413112020482799</v>
      </c>
      <c r="E26" s="10" t="s">
        <v>159</v>
      </c>
      <c r="F26" s="18">
        <v>127.352885931983</v>
      </c>
      <c r="G26" s="10" t="s">
        <v>159</v>
      </c>
      <c r="H26" s="18">
        <v>65.082208062333905</v>
      </c>
      <c r="I26" s="10" t="s">
        <v>159</v>
      </c>
      <c r="J26" s="18">
        <v>44.754826600423399</v>
      </c>
      <c r="K26" s="10" t="s">
        <v>159</v>
      </c>
      <c r="L26" s="18">
        <v>70.3912060436475</v>
      </c>
      <c r="M26" s="10" t="s">
        <v>159</v>
      </c>
      <c r="N26" s="18">
        <v>81.354912242107005</v>
      </c>
      <c r="O26" s="10" t="s">
        <v>184</v>
      </c>
      <c r="P26" s="18">
        <v>134.101863233486</v>
      </c>
      <c r="Q26" s="10" t="s">
        <v>159</v>
      </c>
      <c r="R26" s="18">
        <v>72.249973852856002</v>
      </c>
      <c r="S26" s="10" t="s">
        <v>159</v>
      </c>
    </row>
    <row r="27" spans="1:19" x14ac:dyDescent="0.2">
      <c r="A27" s="12" t="s">
        <v>196</v>
      </c>
      <c r="B27" s="18">
        <v>38.525932443662299</v>
      </c>
      <c r="C27" s="10" t="s">
        <v>159</v>
      </c>
      <c r="D27" s="18">
        <v>57.847813440537699</v>
      </c>
      <c r="E27" s="10" t="s">
        <v>159</v>
      </c>
      <c r="F27" s="18">
        <v>142.774205800168</v>
      </c>
      <c r="G27" s="10" t="s">
        <v>159</v>
      </c>
      <c r="H27" s="18">
        <v>67.611994144884207</v>
      </c>
      <c r="I27" s="10" t="s">
        <v>159</v>
      </c>
      <c r="J27" s="18">
        <v>45.7751347856655</v>
      </c>
      <c r="K27" s="10" t="s">
        <v>159</v>
      </c>
      <c r="L27" s="18">
        <v>71.336097981615893</v>
      </c>
      <c r="M27" s="10" t="s">
        <v>159</v>
      </c>
      <c r="N27" s="18">
        <v>82.199838915784795</v>
      </c>
      <c r="O27" s="10" t="s">
        <v>159</v>
      </c>
      <c r="P27" s="18">
        <v>127.730697139399</v>
      </c>
      <c r="Q27" s="10" t="s">
        <v>215</v>
      </c>
      <c r="R27" s="18">
        <v>73.253947830055594</v>
      </c>
      <c r="S27" s="10" t="s">
        <v>159</v>
      </c>
    </row>
    <row r="28" spans="1:19" x14ac:dyDescent="0.2">
      <c r="A28" s="12" t="s">
        <v>197</v>
      </c>
      <c r="B28" s="18">
        <v>45.463071302887698</v>
      </c>
      <c r="C28" s="10" t="s">
        <v>195</v>
      </c>
      <c r="D28" s="18">
        <v>75.294553803687506</v>
      </c>
      <c r="E28" s="10" t="s">
        <v>195</v>
      </c>
      <c r="F28" s="18">
        <v>149.173459530451</v>
      </c>
      <c r="G28" s="10" t="s">
        <v>159</v>
      </c>
      <c r="H28" s="18">
        <v>80.956875825611306</v>
      </c>
      <c r="I28" s="10" t="s">
        <v>195</v>
      </c>
      <c r="J28" s="18">
        <v>54.891719644301403</v>
      </c>
      <c r="K28" s="10" t="s">
        <v>195</v>
      </c>
      <c r="L28" s="18">
        <v>85.122135830727004</v>
      </c>
      <c r="M28" s="10" t="s">
        <v>195</v>
      </c>
      <c r="N28" s="18">
        <v>100.096732854438</v>
      </c>
      <c r="O28" s="10" t="s">
        <v>195</v>
      </c>
      <c r="P28" s="18">
        <v>138.53743217952299</v>
      </c>
      <c r="Q28" s="10" t="s">
        <v>159</v>
      </c>
      <c r="R28" s="18">
        <v>88.354655742598297</v>
      </c>
      <c r="S28" s="10" t="s">
        <v>159</v>
      </c>
    </row>
    <row r="29" spans="1:19" x14ac:dyDescent="0.2">
      <c r="A29" s="12" t="s">
        <v>198</v>
      </c>
      <c r="B29" s="18">
        <v>43.120633374288403</v>
      </c>
      <c r="C29" s="10" t="s">
        <v>159</v>
      </c>
      <c r="D29" s="18">
        <v>74.636605116677302</v>
      </c>
      <c r="E29" s="10" t="s">
        <v>159</v>
      </c>
      <c r="F29" s="18">
        <v>145.376297519319</v>
      </c>
      <c r="G29" s="10" t="s">
        <v>228</v>
      </c>
      <c r="H29" s="18">
        <v>83.570453618701606</v>
      </c>
      <c r="I29" s="10" t="s">
        <v>159</v>
      </c>
      <c r="J29" s="18">
        <v>56.588215290652698</v>
      </c>
      <c r="K29" s="10" t="s">
        <v>159</v>
      </c>
      <c r="L29" s="18">
        <v>92.087501552718905</v>
      </c>
      <c r="M29" s="10" t="s">
        <v>159</v>
      </c>
      <c r="N29" s="18">
        <v>99.960230260350599</v>
      </c>
      <c r="O29" s="10" t="s">
        <v>159</v>
      </c>
      <c r="P29" s="18">
        <v>141.02153466499601</v>
      </c>
      <c r="Q29" s="10" t="s">
        <v>159</v>
      </c>
      <c r="R29" s="18">
        <v>89.112389502104307</v>
      </c>
      <c r="S29" s="10" t="s">
        <v>159</v>
      </c>
    </row>
    <row r="30" spans="1:19" x14ac:dyDescent="0.2">
      <c r="A30" s="12" t="s">
        <v>199</v>
      </c>
      <c r="B30" s="18">
        <v>41.021789746956401</v>
      </c>
      <c r="C30" s="10" t="s">
        <v>159</v>
      </c>
      <c r="D30" s="18">
        <v>79.459013084133403</v>
      </c>
      <c r="E30" s="10" t="s">
        <v>159</v>
      </c>
      <c r="F30" s="18">
        <v>131.46032925666799</v>
      </c>
      <c r="G30" s="10" t="s">
        <v>159</v>
      </c>
      <c r="H30" s="18">
        <v>88.650370694180594</v>
      </c>
      <c r="I30" s="10" t="s">
        <v>159</v>
      </c>
      <c r="J30" s="18">
        <v>59.058181194155203</v>
      </c>
      <c r="K30" s="10" t="s">
        <v>159</v>
      </c>
      <c r="L30" s="18">
        <v>96.795260831754604</v>
      </c>
      <c r="M30" s="10" t="s">
        <v>159</v>
      </c>
      <c r="N30" s="18">
        <v>110.669352078701</v>
      </c>
      <c r="O30" s="10" t="s">
        <v>159</v>
      </c>
      <c r="P30" s="18">
        <v>147.94075367324399</v>
      </c>
      <c r="Q30" s="10" t="s">
        <v>159</v>
      </c>
      <c r="R30" s="18">
        <v>95.286108477329904</v>
      </c>
      <c r="S30" s="10" t="s">
        <v>159</v>
      </c>
    </row>
    <row r="31" spans="1:19" x14ac:dyDescent="0.2">
      <c r="A31" s="12" t="s">
        <v>200</v>
      </c>
      <c r="B31" s="18">
        <v>48.396773406543502</v>
      </c>
      <c r="C31" s="10" t="s">
        <v>159</v>
      </c>
      <c r="D31" s="18">
        <v>90.927130825192506</v>
      </c>
      <c r="E31" s="10" t="s">
        <v>159</v>
      </c>
      <c r="F31" s="18">
        <v>110.658746579457</v>
      </c>
      <c r="G31" s="10" t="s">
        <v>159</v>
      </c>
      <c r="H31" s="18">
        <v>94.739684797340402</v>
      </c>
      <c r="I31" s="10" t="s">
        <v>159</v>
      </c>
      <c r="J31" s="18">
        <v>63.103480992531701</v>
      </c>
      <c r="K31" s="10" t="s">
        <v>159</v>
      </c>
      <c r="L31" s="18">
        <v>101.36066853128099</v>
      </c>
      <c r="M31" s="10" t="s">
        <v>159</v>
      </c>
      <c r="N31" s="18">
        <v>120.55329476017999</v>
      </c>
      <c r="O31" s="10" t="s">
        <v>159</v>
      </c>
      <c r="P31" s="18">
        <v>150.87779565501401</v>
      </c>
      <c r="Q31" s="10" t="s">
        <v>159</v>
      </c>
      <c r="R31" s="18">
        <v>103.31031718042701</v>
      </c>
      <c r="S31" s="10" t="s">
        <v>159</v>
      </c>
    </row>
    <row r="32" spans="1:19" x14ac:dyDescent="0.2">
      <c r="A32" s="15" t="s">
        <v>201</v>
      </c>
      <c r="B32" s="19">
        <v>47.618216667606902</v>
      </c>
      <c r="C32" s="14" t="s">
        <v>159</v>
      </c>
      <c r="D32" s="19">
        <v>86.61438097221</v>
      </c>
      <c r="E32" s="14" t="s">
        <v>159</v>
      </c>
      <c r="F32" s="19">
        <v>103.163037549048</v>
      </c>
      <c r="G32" s="14" t="s">
        <v>159</v>
      </c>
      <c r="H32" s="19">
        <v>92.186357648697594</v>
      </c>
      <c r="I32" s="14" t="s">
        <v>159</v>
      </c>
      <c r="J32" s="19">
        <v>64.208979945092807</v>
      </c>
      <c r="K32" s="14" t="s">
        <v>159</v>
      </c>
      <c r="L32" s="19">
        <v>101.04924303729899</v>
      </c>
      <c r="M32" s="14" t="s">
        <v>159</v>
      </c>
      <c r="N32" s="19">
        <v>114.62506667249301</v>
      </c>
      <c r="O32" s="14" t="s">
        <v>159</v>
      </c>
      <c r="P32" s="19">
        <v>159.92321171772801</v>
      </c>
      <c r="Q32" s="14" t="s">
        <v>159</v>
      </c>
      <c r="R32" s="19">
        <v>100.92684509974499</v>
      </c>
      <c r="S32" s="14" t="s">
        <v>159</v>
      </c>
    </row>
    <row r="34" spans="1:2" x14ac:dyDescent="0.2">
      <c r="A34" s="16" t="s">
        <v>202</v>
      </c>
      <c r="B34" s="16" t="s">
        <v>231</v>
      </c>
    </row>
    <row r="36" spans="1:2" x14ac:dyDescent="0.2">
      <c r="B36" s="16" t="s">
        <v>369</v>
      </c>
    </row>
    <row r="37" spans="1:2" x14ac:dyDescent="0.2">
      <c r="B37" s="16" t="s">
        <v>370</v>
      </c>
    </row>
    <row r="38" spans="1:2" x14ac:dyDescent="0.2">
      <c r="B38" s="16" t="s">
        <v>371</v>
      </c>
    </row>
    <row r="39" spans="1:2" x14ac:dyDescent="0.2">
      <c r="B39" s="16" t="s">
        <v>372</v>
      </c>
    </row>
    <row r="40" spans="1:2" x14ac:dyDescent="0.2">
      <c r="B40" s="16" t="s">
        <v>373</v>
      </c>
    </row>
    <row r="42" spans="1:2" x14ac:dyDescent="0.2">
      <c r="B42" s="16" t="s">
        <v>208</v>
      </c>
    </row>
    <row r="43" spans="1:2" x14ac:dyDescent="0.2">
      <c r="B43" s="16" t="s">
        <v>209</v>
      </c>
    </row>
    <row r="46" spans="1:2" x14ac:dyDescent="0.2">
      <c r="A46" s="17" t="str">
        <f>HYPERLINK("#'LOTTERIES 12'!A2", "&lt;&lt;&lt; Previous table")</f>
        <v>&lt;&lt;&lt; Previous table</v>
      </c>
    </row>
    <row r="47" spans="1:2" x14ac:dyDescent="0.2">
      <c r="A47" s="17" t="str">
        <f>HYPERLINK("#'LOTTERIES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S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HYPERLINK("#'INDEX'!B79", "Link to index")</f>
        <v>Link to index</v>
      </c>
    </row>
    <row r="2" spans="1:19" ht="15.75" customHeight="1" x14ac:dyDescent="0.2">
      <c r="A2" s="25" t="s">
        <v>376</v>
      </c>
      <c r="B2" s="24"/>
      <c r="C2" s="24"/>
      <c r="D2" s="24"/>
      <c r="E2" s="24"/>
      <c r="F2" s="24"/>
      <c r="G2" s="24"/>
      <c r="H2" s="24"/>
      <c r="I2" s="24"/>
      <c r="J2" s="24"/>
      <c r="K2" s="24"/>
      <c r="L2" s="24"/>
      <c r="M2" s="24"/>
      <c r="N2" s="24"/>
      <c r="O2" s="24"/>
      <c r="P2" s="24"/>
      <c r="Q2" s="24"/>
      <c r="R2" s="24"/>
      <c r="S2" s="24"/>
    </row>
    <row r="3" spans="1:19" ht="15.75" customHeight="1" x14ac:dyDescent="0.2">
      <c r="A3" s="25" t="s">
        <v>97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176</v>
      </c>
      <c r="D7" s="18">
        <v>113.344748512873</v>
      </c>
      <c r="E7" s="10" t="s">
        <v>159</v>
      </c>
      <c r="F7" s="18">
        <v>174.39258388861501</v>
      </c>
      <c r="G7" s="10" t="s">
        <v>159</v>
      </c>
      <c r="H7" s="18">
        <v>125.33319565197399</v>
      </c>
      <c r="I7" s="10" t="s">
        <v>159</v>
      </c>
      <c r="J7" s="18">
        <v>0</v>
      </c>
      <c r="K7" s="10" t="s">
        <v>176</v>
      </c>
      <c r="L7" s="18">
        <v>106.00032736007201</v>
      </c>
      <c r="M7" s="10" t="s">
        <v>159</v>
      </c>
      <c r="N7" s="18">
        <v>162.079850577668</v>
      </c>
      <c r="O7" s="10" t="s">
        <v>159</v>
      </c>
      <c r="P7" s="18">
        <v>184.49351579984901</v>
      </c>
      <c r="Q7" s="10" t="s">
        <v>159</v>
      </c>
      <c r="R7" s="18">
        <v>123.859199650386</v>
      </c>
      <c r="S7" s="10" t="s">
        <v>178</v>
      </c>
    </row>
    <row r="8" spans="1:19" x14ac:dyDescent="0.2">
      <c r="A8" s="12" t="s">
        <v>171</v>
      </c>
      <c r="B8" s="18">
        <v>0</v>
      </c>
      <c r="C8" s="10" t="s">
        <v>176</v>
      </c>
      <c r="D8" s="18">
        <v>112.76592720794</v>
      </c>
      <c r="E8" s="10" t="s">
        <v>159</v>
      </c>
      <c r="F8" s="18">
        <v>171.34567887528601</v>
      </c>
      <c r="G8" s="10" t="s">
        <v>159</v>
      </c>
      <c r="H8" s="18">
        <v>138.24338432092901</v>
      </c>
      <c r="I8" s="10" t="s">
        <v>159</v>
      </c>
      <c r="J8" s="18">
        <v>0</v>
      </c>
      <c r="K8" s="10" t="s">
        <v>176</v>
      </c>
      <c r="L8" s="18">
        <v>108.91508789426101</v>
      </c>
      <c r="M8" s="10" t="s">
        <v>159</v>
      </c>
      <c r="N8" s="18">
        <v>162.79998080553301</v>
      </c>
      <c r="O8" s="10" t="s">
        <v>159</v>
      </c>
      <c r="P8" s="18">
        <v>180.19275644627601</v>
      </c>
      <c r="Q8" s="10" t="s">
        <v>159</v>
      </c>
      <c r="R8" s="18">
        <v>125.893868009334</v>
      </c>
      <c r="S8" s="10" t="s">
        <v>178</v>
      </c>
    </row>
    <row r="9" spans="1:19" x14ac:dyDescent="0.2">
      <c r="A9" s="12" t="s">
        <v>172</v>
      </c>
      <c r="B9" s="18">
        <v>0</v>
      </c>
      <c r="C9" s="10" t="s">
        <v>176</v>
      </c>
      <c r="D9" s="18">
        <v>109.48098428463101</v>
      </c>
      <c r="E9" s="10" t="s">
        <v>159</v>
      </c>
      <c r="F9" s="18">
        <v>170.57453000482701</v>
      </c>
      <c r="G9" s="10" t="s">
        <v>159</v>
      </c>
      <c r="H9" s="18">
        <v>136.587078209482</v>
      </c>
      <c r="I9" s="10" t="s">
        <v>159</v>
      </c>
      <c r="J9" s="18">
        <v>0</v>
      </c>
      <c r="K9" s="10" t="s">
        <v>176</v>
      </c>
      <c r="L9" s="18">
        <v>113.413449119069</v>
      </c>
      <c r="M9" s="10" t="s">
        <v>159</v>
      </c>
      <c r="N9" s="18">
        <v>155.61243448959399</v>
      </c>
      <c r="O9" s="10" t="s">
        <v>159</v>
      </c>
      <c r="P9" s="18">
        <v>170.582307419702</v>
      </c>
      <c r="Q9" s="10" t="s">
        <v>159</v>
      </c>
      <c r="R9" s="18">
        <v>121.94222284121</v>
      </c>
      <c r="S9" s="10" t="s">
        <v>178</v>
      </c>
    </row>
    <row r="10" spans="1:19" x14ac:dyDescent="0.2">
      <c r="A10" s="12" t="s">
        <v>173</v>
      </c>
      <c r="B10" s="18">
        <v>0</v>
      </c>
      <c r="C10" s="10" t="s">
        <v>176</v>
      </c>
      <c r="D10" s="18">
        <v>92.532676061013603</v>
      </c>
      <c r="E10" s="10" t="s">
        <v>159</v>
      </c>
      <c r="F10" s="18">
        <v>142.88139588396101</v>
      </c>
      <c r="G10" s="10" t="s">
        <v>159</v>
      </c>
      <c r="H10" s="18">
        <v>107.779313359478</v>
      </c>
      <c r="I10" s="10" t="s">
        <v>159</v>
      </c>
      <c r="J10" s="18">
        <v>0</v>
      </c>
      <c r="K10" s="10" t="s">
        <v>176</v>
      </c>
      <c r="L10" s="18">
        <v>99.788070709734498</v>
      </c>
      <c r="M10" s="10" t="s">
        <v>159</v>
      </c>
      <c r="N10" s="18">
        <v>135.61265344347299</v>
      </c>
      <c r="O10" s="10" t="s">
        <v>159</v>
      </c>
      <c r="P10" s="18">
        <v>170.16667996535099</v>
      </c>
      <c r="Q10" s="10" t="s">
        <v>159</v>
      </c>
      <c r="R10" s="18">
        <v>105.387117590655</v>
      </c>
      <c r="S10" s="10" t="s">
        <v>178</v>
      </c>
    </row>
    <row r="11" spans="1:19" x14ac:dyDescent="0.2">
      <c r="A11" s="12" t="s">
        <v>174</v>
      </c>
      <c r="B11" s="18">
        <v>0</v>
      </c>
      <c r="C11" s="10" t="s">
        <v>176</v>
      </c>
      <c r="D11" s="18">
        <v>91.801031623034604</v>
      </c>
      <c r="E11" s="10" t="s">
        <v>159</v>
      </c>
      <c r="F11" s="18">
        <v>130.725263215339</v>
      </c>
      <c r="G11" s="10" t="s">
        <v>159</v>
      </c>
      <c r="H11" s="18">
        <v>102.957781234488</v>
      </c>
      <c r="I11" s="10" t="s">
        <v>159</v>
      </c>
      <c r="J11" s="18">
        <v>0</v>
      </c>
      <c r="K11" s="10" t="s">
        <v>176</v>
      </c>
      <c r="L11" s="18">
        <v>100.545027711621</v>
      </c>
      <c r="M11" s="10" t="s">
        <v>159</v>
      </c>
      <c r="N11" s="18">
        <v>126.652532067425</v>
      </c>
      <c r="O11" s="10" t="s">
        <v>159</v>
      </c>
      <c r="P11" s="18">
        <v>163.48934826258099</v>
      </c>
      <c r="Q11" s="10" t="s">
        <v>159</v>
      </c>
      <c r="R11" s="18">
        <v>101.343999251897</v>
      </c>
      <c r="S11" s="10" t="s">
        <v>178</v>
      </c>
    </row>
    <row r="12" spans="1:19" x14ac:dyDescent="0.2">
      <c r="A12" s="12" t="s">
        <v>175</v>
      </c>
      <c r="B12" s="18">
        <v>93.184043578960797</v>
      </c>
      <c r="C12" s="10" t="s">
        <v>159</v>
      </c>
      <c r="D12" s="18">
        <v>94.832397150919903</v>
      </c>
      <c r="E12" s="10" t="s">
        <v>159</v>
      </c>
      <c r="F12" s="18">
        <v>126.43936044016699</v>
      </c>
      <c r="G12" s="10" t="s">
        <v>159</v>
      </c>
      <c r="H12" s="18">
        <v>103.62534635967199</v>
      </c>
      <c r="I12" s="10" t="s">
        <v>159</v>
      </c>
      <c r="J12" s="18">
        <v>0</v>
      </c>
      <c r="K12" s="10" t="s">
        <v>176</v>
      </c>
      <c r="L12" s="18">
        <v>102.14511404421501</v>
      </c>
      <c r="M12" s="10" t="s">
        <v>159</v>
      </c>
      <c r="N12" s="18">
        <v>134.50367240022601</v>
      </c>
      <c r="O12" s="10" t="s">
        <v>159</v>
      </c>
      <c r="P12" s="18">
        <v>166.75752393693199</v>
      </c>
      <c r="Q12" s="10" t="s">
        <v>159</v>
      </c>
      <c r="R12" s="18">
        <v>106.388001471165</v>
      </c>
      <c r="S12" s="10" t="s">
        <v>178</v>
      </c>
    </row>
    <row r="13" spans="1:19" x14ac:dyDescent="0.2">
      <c r="A13" s="12" t="s">
        <v>179</v>
      </c>
      <c r="B13" s="18">
        <v>87.277056905485196</v>
      </c>
      <c r="C13" s="10" t="s">
        <v>159</v>
      </c>
      <c r="D13" s="18">
        <v>93.055928171820995</v>
      </c>
      <c r="E13" s="10" t="s">
        <v>159</v>
      </c>
      <c r="F13" s="18">
        <v>121.32471453024699</v>
      </c>
      <c r="G13" s="10" t="s">
        <v>159</v>
      </c>
      <c r="H13" s="18">
        <v>100.490372745714</v>
      </c>
      <c r="I13" s="10" t="s">
        <v>159</v>
      </c>
      <c r="J13" s="18">
        <v>0</v>
      </c>
      <c r="K13" s="10" t="s">
        <v>176</v>
      </c>
      <c r="L13" s="18">
        <v>99.398202354184903</v>
      </c>
      <c r="M13" s="10" t="s">
        <v>159</v>
      </c>
      <c r="N13" s="18">
        <v>133.867920177082</v>
      </c>
      <c r="O13" s="10" t="s">
        <v>159</v>
      </c>
      <c r="P13" s="18">
        <v>168.134054220861</v>
      </c>
      <c r="Q13" s="10" t="s">
        <v>159</v>
      </c>
      <c r="R13" s="18">
        <v>105.044098725559</v>
      </c>
      <c r="S13" s="10" t="s">
        <v>178</v>
      </c>
    </row>
    <row r="14" spans="1:19" x14ac:dyDescent="0.2">
      <c r="A14" s="12" t="s">
        <v>180</v>
      </c>
      <c r="B14" s="18">
        <v>82.431869012643403</v>
      </c>
      <c r="C14" s="10" t="s">
        <v>159</v>
      </c>
      <c r="D14" s="18">
        <v>93.379650980963802</v>
      </c>
      <c r="E14" s="10" t="s">
        <v>159</v>
      </c>
      <c r="F14" s="18">
        <v>121.045690709046</v>
      </c>
      <c r="G14" s="10" t="s">
        <v>159</v>
      </c>
      <c r="H14" s="18">
        <v>99.585895966656807</v>
      </c>
      <c r="I14" s="10" t="s">
        <v>159</v>
      </c>
      <c r="J14" s="18">
        <v>0</v>
      </c>
      <c r="K14" s="10" t="s">
        <v>176</v>
      </c>
      <c r="L14" s="18">
        <v>96.890011925824595</v>
      </c>
      <c r="M14" s="10" t="s">
        <v>159</v>
      </c>
      <c r="N14" s="18">
        <v>128.41192222794101</v>
      </c>
      <c r="O14" s="10" t="s">
        <v>159</v>
      </c>
      <c r="P14" s="18">
        <v>172.22780099474099</v>
      </c>
      <c r="Q14" s="10" t="s">
        <v>159</v>
      </c>
      <c r="R14" s="18">
        <v>103.9692180821</v>
      </c>
      <c r="S14" s="10" t="s">
        <v>178</v>
      </c>
    </row>
    <row r="15" spans="1:19" x14ac:dyDescent="0.2">
      <c r="A15" s="12" t="s">
        <v>181</v>
      </c>
      <c r="B15" s="18">
        <v>79.014581847263401</v>
      </c>
      <c r="C15" s="10" t="s">
        <v>159</v>
      </c>
      <c r="D15" s="18">
        <v>88.6885857352122</v>
      </c>
      <c r="E15" s="10" t="s">
        <v>159</v>
      </c>
      <c r="F15" s="18">
        <v>135.95286435953901</v>
      </c>
      <c r="G15" s="10" t="s">
        <v>159</v>
      </c>
      <c r="H15" s="18">
        <v>96.737647625578802</v>
      </c>
      <c r="I15" s="10" t="s">
        <v>159</v>
      </c>
      <c r="J15" s="18">
        <v>0</v>
      </c>
      <c r="K15" s="10" t="s">
        <v>176</v>
      </c>
      <c r="L15" s="18">
        <v>96.278453576697004</v>
      </c>
      <c r="M15" s="10" t="s">
        <v>159</v>
      </c>
      <c r="N15" s="18">
        <v>119.987404798534</v>
      </c>
      <c r="O15" s="10" t="s">
        <v>159</v>
      </c>
      <c r="P15" s="18">
        <v>168.200128771881</v>
      </c>
      <c r="Q15" s="10" t="s">
        <v>159</v>
      </c>
      <c r="R15" s="18">
        <v>99.533271618974993</v>
      </c>
      <c r="S15" s="10" t="s">
        <v>178</v>
      </c>
    </row>
    <row r="16" spans="1:19" x14ac:dyDescent="0.2">
      <c r="A16" s="12" t="s">
        <v>182</v>
      </c>
      <c r="B16" s="18">
        <v>78.672009932951397</v>
      </c>
      <c r="C16" s="10" t="s">
        <v>159</v>
      </c>
      <c r="D16" s="18">
        <v>84.733314715428406</v>
      </c>
      <c r="E16" s="10" t="s">
        <v>159</v>
      </c>
      <c r="F16" s="18">
        <v>131.86833363384901</v>
      </c>
      <c r="G16" s="10" t="s">
        <v>159</v>
      </c>
      <c r="H16" s="18">
        <v>98.3898794164799</v>
      </c>
      <c r="I16" s="10" t="s">
        <v>159</v>
      </c>
      <c r="J16" s="18">
        <v>0</v>
      </c>
      <c r="K16" s="10" t="s">
        <v>176</v>
      </c>
      <c r="L16" s="18">
        <v>97.724506160158199</v>
      </c>
      <c r="M16" s="10" t="s">
        <v>159</v>
      </c>
      <c r="N16" s="18">
        <v>119.771970780751</v>
      </c>
      <c r="O16" s="10" t="s">
        <v>159</v>
      </c>
      <c r="P16" s="18">
        <v>178.93513949159299</v>
      </c>
      <c r="Q16" s="10" t="s">
        <v>159</v>
      </c>
      <c r="R16" s="18">
        <v>99.678952694774907</v>
      </c>
      <c r="S16" s="10" t="s">
        <v>178</v>
      </c>
    </row>
    <row r="17" spans="1:19" x14ac:dyDescent="0.2">
      <c r="A17" s="12" t="s">
        <v>183</v>
      </c>
      <c r="B17" s="18">
        <v>75.764790555595596</v>
      </c>
      <c r="C17" s="10" t="s">
        <v>159</v>
      </c>
      <c r="D17" s="18">
        <v>86.847294377085902</v>
      </c>
      <c r="E17" s="10" t="s">
        <v>159</v>
      </c>
      <c r="F17" s="18">
        <v>125.27951011194</v>
      </c>
      <c r="G17" s="10" t="s">
        <v>159</v>
      </c>
      <c r="H17" s="18">
        <v>96.794926679420598</v>
      </c>
      <c r="I17" s="10" t="s">
        <v>159</v>
      </c>
      <c r="J17" s="18">
        <v>0</v>
      </c>
      <c r="K17" s="10" t="s">
        <v>176</v>
      </c>
      <c r="L17" s="18">
        <v>97.808889569821105</v>
      </c>
      <c r="M17" s="10" t="s">
        <v>159</v>
      </c>
      <c r="N17" s="18">
        <v>119.57060318101099</v>
      </c>
      <c r="O17" s="10" t="s">
        <v>159</v>
      </c>
      <c r="P17" s="18">
        <v>184.675527584424</v>
      </c>
      <c r="Q17" s="10" t="s">
        <v>159</v>
      </c>
      <c r="R17" s="18">
        <v>100.645033520666</v>
      </c>
      <c r="S17" s="10" t="s">
        <v>178</v>
      </c>
    </row>
    <row r="18" spans="1:19" x14ac:dyDescent="0.2">
      <c r="A18" s="12" t="s">
        <v>185</v>
      </c>
      <c r="B18" s="18">
        <v>72.969031509862702</v>
      </c>
      <c r="C18" s="10" t="s">
        <v>159</v>
      </c>
      <c r="D18" s="18">
        <v>90.741885101509894</v>
      </c>
      <c r="E18" s="10" t="s">
        <v>159</v>
      </c>
      <c r="F18" s="18">
        <v>121.52868862899</v>
      </c>
      <c r="G18" s="10" t="s">
        <v>159</v>
      </c>
      <c r="H18" s="18">
        <v>98.843500128137507</v>
      </c>
      <c r="I18" s="10" t="s">
        <v>159</v>
      </c>
      <c r="J18" s="18">
        <v>0</v>
      </c>
      <c r="K18" s="10" t="s">
        <v>176</v>
      </c>
      <c r="L18" s="18">
        <v>86.658322991489001</v>
      </c>
      <c r="M18" s="10" t="s">
        <v>159</v>
      </c>
      <c r="N18" s="18">
        <v>118.13783000819301</v>
      </c>
      <c r="O18" s="10" t="s">
        <v>159</v>
      </c>
      <c r="P18" s="18">
        <v>196.94834578066499</v>
      </c>
      <c r="Q18" s="10" t="s">
        <v>159</v>
      </c>
      <c r="R18" s="18">
        <v>103.056245694078</v>
      </c>
      <c r="S18" s="10" t="s">
        <v>178</v>
      </c>
    </row>
    <row r="19" spans="1:19" x14ac:dyDescent="0.2">
      <c r="A19" s="12" t="s">
        <v>186</v>
      </c>
      <c r="B19" s="18">
        <v>76.836659474394594</v>
      </c>
      <c r="C19" s="10" t="s">
        <v>159</v>
      </c>
      <c r="D19" s="18">
        <v>20.9825100610853</v>
      </c>
      <c r="E19" s="10" t="s">
        <v>178</v>
      </c>
      <c r="F19" s="18">
        <v>119.869580460509</v>
      </c>
      <c r="G19" s="10" t="s">
        <v>159</v>
      </c>
      <c r="H19" s="18">
        <v>93.636483973436896</v>
      </c>
      <c r="I19" s="10" t="s">
        <v>159</v>
      </c>
      <c r="J19" s="18">
        <v>0</v>
      </c>
      <c r="K19" s="10" t="s">
        <v>176</v>
      </c>
      <c r="L19" s="18">
        <v>95.995422706374995</v>
      </c>
      <c r="M19" s="10" t="s">
        <v>159</v>
      </c>
      <c r="N19" s="18">
        <v>112.036447417991</v>
      </c>
      <c r="O19" s="10" t="s">
        <v>159</v>
      </c>
      <c r="P19" s="18">
        <v>187.64538981998601</v>
      </c>
      <c r="Q19" s="10" t="s">
        <v>159</v>
      </c>
      <c r="R19" s="18">
        <v>77.285957164952706</v>
      </c>
      <c r="S19" s="10" t="s">
        <v>178</v>
      </c>
    </row>
    <row r="20" spans="1:19" x14ac:dyDescent="0.2">
      <c r="A20" s="12" t="s">
        <v>187</v>
      </c>
      <c r="B20" s="18">
        <v>67.461017279862105</v>
      </c>
      <c r="C20" s="10" t="s">
        <v>159</v>
      </c>
      <c r="D20" s="18">
        <v>73.278678939263798</v>
      </c>
      <c r="E20" s="10" t="s">
        <v>159</v>
      </c>
      <c r="F20" s="18">
        <v>109.112166683515</v>
      </c>
      <c r="G20" s="10" t="s">
        <v>159</v>
      </c>
      <c r="H20" s="18">
        <v>85.494354462960501</v>
      </c>
      <c r="I20" s="10" t="s">
        <v>159</v>
      </c>
      <c r="J20" s="18">
        <v>0</v>
      </c>
      <c r="K20" s="10" t="s">
        <v>176</v>
      </c>
      <c r="L20" s="18">
        <v>85.851583923966402</v>
      </c>
      <c r="M20" s="10" t="s">
        <v>159</v>
      </c>
      <c r="N20" s="18">
        <v>103.515189864058</v>
      </c>
      <c r="O20" s="10" t="s">
        <v>159</v>
      </c>
      <c r="P20" s="18">
        <v>180.17480155329599</v>
      </c>
      <c r="Q20" s="10" t="s">
        <v>159</v>
      </c>
      <c r="R20" s="18">
        <v>89.437588084501101</v>
      </c>
      <c r="S20" s="10" t="s">
        <v>178</v>
      </c>
    </row>
    <row r="21" spans="1:19" x14ac:dyDescent="0.2">
      <c r="A21" s="12" t="s">
        <v>188</v>
      </c>
      <c r="B21" s="18">
        <v>63.354430880398098</v>
      </c>
      <c r="C21" s="10" t="s">
        <v>159</v>
      </c>
      <c r="D21" s="18">
        <v>77.7530459923601</v>
      </c>
      <c r="E21" s="10" t="s">
        <v>159</v>
      </c>
      <c r="F21" s="18">
        <v>120.96289031677701</v>
      </c>
      <c r="G21" s="10" t="s">
        <v>159</v>
      </c>
      <c r="H21" s="18">
        <v>89.996327822354502</v>
      </c>
      <c r="I21" s="10" t="s">
        <v>159</v>
      </c>
      <c r="J21" s="18">
        <v>0</v>
      </c>
      <c r="K21" s="10" t="s">
        <v>176</v>
      </c>
      <c r="L21" s="18">
        <v>90.555528034454198</v>
      </c>
      <c r="M21" s="10" t="s">
        <v>159</v>
      </c>
      <c r="N21" s="18">
        <v>111.60393773046</v>
      </c>
      <c r="O21" s="10" t="s">
        <v>159</v>
      </c>
      <c r="P21" s="18">
        <v>183.73033083049199</v>
      </c>
      <c r="Q21" s="10" t="s">
        <v>159</v>
      </c>
      <c r="R21" s="18">
        <v>94.529413244582202</v>
      </c>
      <c r="S21" s="10" t="s">
        <v>178</v>
      </c>
    </row>
    <row r="22" spans="1:19" x14ac:dyDescent="0.2">
      <c r="A22" s="12" t="s">
        <v>189</v>
      </c>
      <c r="B22" s="18">
        <v>69.550032048306207</v>
      </c>
      <c r="C22" s="10" t="s">
        <v>159</v>
      </c>
      <c r="D22" s="18">
        <v>79.733159952097196</v>
      </c>
      <c r="E22" s="10" t="s">
        <v>159</v>
      </c>
      <c r="F22" s="18">
        <v>139.34945501292901</v>
      </c>
      <c r="G22" s="10" t="s">
        <v>159</v>
      </c>
      <c r="H22" s="18">
        <v>93.568995679057196</v>
      </c>
      <c r="I22" s="10" t="s">
        <v>159</v>
      </c>
      <c r="J22" s="18">
        <v>0</v>
      </c>
      <c r="K22" s="10" t="s">
        <v>176</v>
      </c>
      <c r="L22" s="18">
        <v>94.952636955434699</v>
      </c>
      <c r="M22" s="10" t="s">
        <v>159</v>
      </c>
      <c r="N22" s="18">
        <v>117.276919661882</v>
      </c>
      <c r="O22" s="10" t="s">
        <v>159</v>
      </c>
      <c r="P22" s="18">
        <v>186.39899474802399</v>
      </c>
      <c r="Q22" s="10" t="s">
        <v>177</v>
      </c>
      <c r="R22" s="18">
        <v>98.162573729825695</v>
      </c>
      <c r="S22" s="10" t="s">
        <v>178</v>
      </c>
    </row>
    <row r="23" spans="1:19" x14ac:dyDescent="0.2">
      <c r="A23" s="12" t="s">
        <v>190</v>
      </c>
      <c r="B23" s="18">
        <v>63.077076438454498</v>
      </c>
      <c r="C23" s="10" t="s">
        <v>159</v>
      </c>
      <c r="D23" s="18">
        <v>69.798708364988798</v>
      </c>
      <c r="E23" s="10" t="s">
        <v>159</v>
      </c>
      <c r="F23" s="18">
        <v>145.72948126419701</v>
      </c>
      <c r="G23" s="10" t="s">
        <v>159</v>
      </c>
      <c r="H23" s="18">
        <v>82.885906922559499</v>
      </c>
      <c r="I23" s="10" t="s">
        <v>159</v>
      </c>
      <c r="J23" s="18">
        <v>57.413179178838597</v>
      </c>
      <c r="K23" s="10" t="s">
        <v>159</v>
      </c>
      <c r="L23" s="18">
        <v>89.056777281927495</v>
      </c>
      <c r="M23" s="10" t="s">
        <v>159</v>
      </c>
      <c r="N23" s="18">
        <v>103.94094478386999</v>
      </c>
      <c r="O23" s="10" t="s">
        <v>159</v>
      </c>
      <c r="P23" s="18">
        <v>176.11163025904099</v>
      </c>
      <c r="Q23" s="10" t="s">
        <v>159</v>
      </c>
      <c r="R23" s="18">
        <v>92.530353959528</v>
      </c>
      <c r="S23" s="10" t="s">
        <v>159</v>
      </c>
    </row>
    <row r="24" spans="1:19" x14ac:dyDescent="0.2">
      <c r="A24" s="12" t="s">
        <v>191</v>
      </c>
      <c r="B24" s="18">
        <v>59.490091392946397</v>
      </c>
      <c r="C24" s="10" t="s">
        <v>159</v>
      </c>
      <c r="D24" s="18">
        <v>68.601194531972794</v>
      </c>
      <c r="E24" s="10" t="s">
        <v>159</v>
      </c>
      <c r="F24" s="18">
        <v>160.248129335865</v>
      </c>
      <c r="G24" s="10" t="s">
        <v>159</v>
      </c>
      <c r="H24" s="18">
        <v>81.866724245898794</v>
      </c>
      <c r="I24" s="10" t="s">
        <v>159</v>
      </c>
      <c r="J24" s="18">
        <v>57.128742624722797</v>
      </c>
      <c r="K24" s="10" t="s">
        <v>159</v>
      </c>
      <c r="L24" s="18">
        <v>86.651401380998394</v>
      </c>
      <c r="M24" s="10" t="s">
        <v>159</v>
      </c>
      <c r="N24" s="18">
        <v>103.301459877158</v>
      </c>
      <c r="O24" s="10" t="s">
        <v>159</v>
      </c>
      <c r="P24" s="18">
        <v>178.67537270223099</v>
      </c>
      <c r="Q24" s="10" t="s">
        <v>159</v>
      </c>
      <c r="R24" s="18">
        <v>92.056975062975596</v>
      </c>
      <c r="S24" s="10" t="s">
        <v>159</v>
      </c>
    </row>
    <row r="25" spans="1:19" x14ac:dyDescent="0.2">
      <c r="A25" s="12" t="s">
        <v>193</v>
      </c>
      <c r="B25" s="18">
        <v>55.783652775579597</v>
      </c>
      <c r="C25" s="10" t="s">
        <v>159</v>
      </c>
      <c r="D25" s="18">
        <v>72.727048854221806</v>
      </c>
      <c r="E25" s="10" t="s">
        <v>159</v>
      </c>
      <c r="F25" s="18">
        <v>172.31132961646</v>
      </c>
      <c r="G25" s="10" t="s">
        <v>159</v>
      </c>
      <c r="H25" s="18">
        <v>85.639726980017798</v>
      </c>
      <c r="I25" s="10" t="s">
        <v>159</v>
      </c>
      <c r="J25" s="18">
        <v>58.518829761780097</v>
      </c>
      <c r="K25" s="10" t="s">
        <v>159</v>
      </c>
      <c r="L25" s="18">
        <v>91.037161791829305</v>
      </c>
      <c r="M25" s="10" t="s">
        <v>159</v>
      </c>
      <c r="N25" s="18">
        <v>107.905171614433</v>
      </c>
      <c r="O25" s="10" t="s">
        <v>159</v>
      </c>
      <c r="P25" s="18">
        <v>174.044955797467</v>
      </c>
      <c r="Q25" s="10" t="s">
        <v>159</v>
      </c>
      <c r="R25" s="18">
        <v>95.023806368353902</v>
      </c>
      <c r="S25" s="10" t="s">
        <v>159</v>
      </c>
    </row>
    <row r="26" spans="1:19" x14ac:dyDescent="0.2">
      <c r="A26" s="12" t="s">
        <v>194</v>
      </c>
      <c r="B26" s="18">
        <v>49.540506150148502</v>
      </c>
      <c r="C26" s="10" t="s">
        <v>159</v>
      </c>
      <c r="D26" s="18">
        <v>66.0733477267826</v>
      </c>
      <c r="E26" s="10" t="s">
        <v>159</v>
      </c>
      <c r="F26" s="18">
        <v>151.85271516753701</v>
      </c>
      <c r="G26" s="10" t="s">
        <v>159</v>
      </c>
      <c r="H26" s="18">
        <v>77.602560248554198</v>
      </c>
      <c r="I26" s="10" t="s">
        <v>159</v>
      </c>
      <c r="J26" s="18">
        <v>53.364648051684497</v>
      </c>
      <c r="K26" s="10" t="s">
        <v>159</v>
      </c>
      <c r="L26" s="18">
        <v>83.932889964929899</v>
      </c>
      <c r="M26" s="10" t="s">
        <v>159</v>
      </c>
      <c r="N26" s="18">
        <v>97.005766502839094</v>
      </c>
      <c r="O26" s="10" t="s">
        <v>184</v>
      </c>
      <c r="P26" s="18">
        <v>159.90004381923899</v>
      </c>
      <c r="Q26" s="10" t="s">
        <v>159</v>
      </c>
      <c r="R26" s="18">
        <v>86.149242869920897</v>
      </c>
      <c r="S26" s="10" t="s">
        <v>159</v>
      </c>
    </row>
    <row r="27" spans="1:19" x14ac:dyDescent="0.2">
      <c r="A27" s="12" t="s">
        <v>196</v>
      </c>
      <c r="B27" s="18">
        <v>45.078428522682401</v>
      </c>
      <c r="C27" s="10" t="s">
        <v>159</v>
      </c>
      <c r="D27" s="18">
        <v>67.686577792401195</v>
      </c>
      <c r="E27" s="10" t="s">
        <v>159</v>
      </c>
      <c r="F27" s="18">
        <v>167.05726306448901</v>
      </c>
      <c r="G27" s="10" t="s">
        <v>159</v>
      </c>
      <c r="H27" s="18">
        <v>79.111451742099604</v>
      </c>
      <c r="I27" s="10" t="s">
        <v>159</v>
      </c>
      <c r="J27" s="18">
        <v>53.5605762318473</v>
      </c>
      <c r="K27" s="10" t="s">
        <v>159</v>
      </c>
      <c r="L27" s="18">
        <v>83.468951689976294</v>
      </c>
      <c r="M27" s="10" t="s">
        <v>159</v>
      </c>
      <c r="N27" s="18">
        <v>96.180399230045595</v>
      </c>
      <c r="O27" s="10" t="s">
        <v>159</v>
      </c>
      <c r="P27" s="18">
        <v>149.45515230736399</v>
      </c>
      <c r="Q27" s="10" t="s">
        <v>215</v>
      </c>
      <c r="R27" s="18">
        <v>85.712989713885193</v>
      </c>
      <c r="S27" s="10" t="s">
        <v>159</v>
      </c>
    </row>
    <row r="28" spans="1:19" x14ac:dyDescent="0.2">
      <c r="A28" s="12" t="s">
        <v>197</v>
      </c>
      <c r="B28" s="18">
        <v>52.3562451288294</v>
      </c>
      <c r="C28" s="10" t="s">
        <v>195</v>
      </c>
      <c r="D28" s="18">
        <v>86.710818315552501</v>
      </c>
      <c r="E28" s="10" t="s">
        <v>195</v>
      </c>
      <c r="F28" s="18">
        <v>171.79134603243901</v>
      </c>
      <c r="G28" s="10" t="s">
        <v>159</v>
      </c>
      <c r="H28" s="18">
        <v>93.231669443342</v>
      </c>
      <c r="I28" s="10" t="s">
        <v>195</v>
      </c>
      <c r="J28" s="18">
        <v>63.214478188091199</v>
      </c>
      <c r="K28" s="10" t="s">
        <v>195</v>
      </c>
      <c r="L28" s="18">
        <v>98.028471938278102</v>
      </c>
      <c r="M28" s="10" t="s">
        <v>195</v>
      </c>
      <c r="N28" s="18">
        <v>115.273538098801</v>
      </c>
      <c r="O28" s="10" t="s">
        <v>195</v>
      </c>
      <c r="P28" s="18">
        <v>159.54266948632201</v>
      </c>
      <c r="Q28" s="10" t="s">
        <v>159</v>
      </c>
      <c r="R28" s="18">
        <v>101.75111099542001</v>
      </c>
      <c r="S28" s="10" t="s">
        <v>159</v>
      </c>
    </row>
    <row r="29" spans="1:19" x14ac:dyDescent="0.2">
      <c r="A29" s="12" t="s">
        <v>198</v>
      </c>
      <c r="B29" s="18">
        <v>48.971920703383802</v>
      </c>
      <c r="C29" s="10" t="s">
        <v>159</v>
      </c>
      <c r="D29" s="18">
        <v>84.764476338214294</v>
      </c>
      <c r="E29" s="10" t="s">
        <v>159</v>
      </c>
      <c r="F29" s="18">
        <v>165.10324541087701</v>
      </c>
      <c r="G29" s="10" t="s">
        <v>228</v>
      </c>
      <c r="H29" s="18">
        <v>94.910610246304103</v>
      </c>
      <c r="I29" s="10" t="s">
        <v>159</v>
      </c>
      <c r="J29" s="18">
        <v>64.266996449367099</v>
      </c>
      <c r="K29" s="10" t="s">
        <v>159</v>
      </c>
      <c r="L29" s="18">
        <v>104.583385514497</v>
      </c>
      <c r="M29" s="10" t="s">
        <v>159</v>
      </c>
      <c r="N29" s="18">
        <v>113.52441016603299</v>
      </c>
      <c r="O29" s="10" t="s">
        <v>159</v>
      </c>
      <c r="P29" s="18">
        <v>160.15755968003899</v>
      </c>
      <c r="Q29" s="10" t="s">
        <v>159</v>
      </c>
      <c r="R29" s="18">
        <v>101.204563358483</v>
      </c>
      <c r="S29" s="10" t="s">
        <v>159</v>
      </c>
    </row>
    <row r="30" spans="1:19" x14ac:dyDescent="0.2">
      <c r="A30" s="12" t="s">
        <v>199</v>
      </c>
      <c r="B30" s="18">
        <v>45.874580193617597</v>
      </c>
      <c r="C30" s="10" t="s">
        <v>159</v>
      </c>
      <c r="D30" s="18">
        <v>88.858845270256396</v>
      </c>
      <c r="E30" s="10" t="s">
        <v>159</v>
      </c>
      <c r="F30" s="18">
        <v>147.011806504904</v>
      </c>
      <c r="G30" s="10" t="s">
        <v>159</v>
      </c>
      <c r="H30" s="18">
        <v>99.137520929492197</v>
      </c>
      <c r="I30" s="10" t="s">
        <v>159</v>
      </c>
      <c r="J30" s="18">
        <v>66.044638373719195</v>
      </c>
      <c r="K30" s="10" t="s">
        <v>159</v>
      </c>
      <c r="L30" s="18">
        <v>108.245934240788</v>
      </c>
      <c r="M30" s="10" t="s">
        <v>159</v>
      </c>
      <c r="N30" s="18">
        <v>123.761300962905</v>
      </c>
      <c r="O30" s="10" t="s">
        <v>159</v>
      </c>
      <c r="P30" s="18">
        <v>165.441830065228</v>
      </c>
      <c r="Q30" s="10" t="s">
        <v>159</v>
      </c>
      <c r="R30" s="18">
        <v>106.558252373797</v>
      </c>
      <c r="S30" s="10" t="s">
        <v>159</v>
      </c>
    </row>
    <row r="31" spans="1:19" x14ac:dyDescent="0.2">
      <c r="A31" s="12" t="s">
        <v>200</v>
      </c>
      <c r="B31" s="18">
        <v>51.786123987132001</v>
      </c>
      <c r="C31" s="10" t="s">
        <v>159</v>
      </c>
      <c r="D31" s="18">
        <v>97.294991778748297</v>
      </c>
      <c r="E31" s="10" t="s">
        <v>159</v>
      </c>
      <c r="F31" s="18">
        <v>118.40846335945101</v>
      </c>
      <c r="G31" s="10" t="s">
        <v>159</v>
      </c>
      <c r="H31" s="18">
        <v>101.374548716372</v>
      </c>
      <c r="I31" s="10" t="s">
        <v>159</v>
      </c>
      <c r="J31" s="18">
        <v>67.522780149989202</v>
      </c>
      <c r="K31" s="10" t="s">
        <v>159</v>
      </c>
      <c r="L31" s="18">
        <v>108.459216978911</v>
      </c>
      <c r="M31" s="10" t="s">
        <v>159</v>
      </c>
      <c r="N31" s="18">
        <v>128.99595221081199</v>
      </c>
      <c r="O31" s="10" t="s">
        <v>159</v>
      </c>
      <c r="P31" s="18">
        <v>161.44415593704201</v>
      </c>
      <c r="Q31" s="10" t="s">
        <v>159</v>
      </c>
      <c r="R31" s="18">
        <v>110.545404539969</v>
      </c>
      <c r="S31" s="10" t="s">
        <v>159</v>
      </c>
    </row>
    <row r="32" spans="1:19" x14ac:dyDescent="0.2">
      <c r="A32" s="15" t="s">
        <v>201</v>
      </c>
      <c r="B32" s="19">
        <v>47.618216667606902</v>
      </c>
      <c r="C32" s="14" t="s">
        <v>159</v>
      </c>
      <c r="D32" s="19">
        <v>86.61438097221</v>
      </c>
      <c r="E32" s="14" t="s">
        <v>159</v>
      </c>
      <c r="F32" s="19">
        <v>103.163037549048</v>
      </c>
      <c r="G32" s="14" t="s">
        <v>159</v>
      </c>
      <c r="H32" s="19">
        <v>92.186357648697594</v>
      </c>
      <c r="I32" s="14" t="s">
        <v>159</v>
      </c>
      <c r="J32" s="19">
        <v>64.208979945092807</v>
      </c>
      <c r="K32" s="14" t="s">
        <v>159</v>
      </c>
      <c r="L32" s="19">
        <v>101.04924303729899</v>
      </c>
      <c r="M32" s="14" t="s">
        <v>159</v>
      </c>
      <c r="N32" s="19">
        <v>114.62506667249301</v>
      </c>
      <c r="O32" s="14" t="s">
        <v>159</v>
      </c>
      <c r="P32" s="19">
        <v>159.92321171772801</v>
      </c>
      <c r="Q32" s="14" t="s">
        <v>159</v>
      </c>
      <c r="R32" s="19">
        <v>100.92684509974499</v>
      </c>
      <c r="S32" s="14" t="s">
        <v>159</v>
      </c>
    </row>
    <row r="34" spans="1:2" x14ac:dyDescent="0.2">
      <c r="A34" s="16" t="s">
        <v>202</v>
      </c>
      <c r="B34" s="16" t="s">
        <v>231</v>
      </c>
    </row>
    <row r="36" spans="1:2" x14ac:dyDescent="0.2">
      <c r="B36" s="16" t="s">
        <v>369</v>
      </c>
    </row>
    <row r="37" spans="1:2" x14ac:dyDescent="0.2">
      <c r="B37" s="16" t="s">
        <v>370</v>
      </c>
    </row>
    <row r="38" spans="1:2" x14ac:dyDescent="0.2">
      <c r="B38" s="16" t="s">
        <v>371</v>
      </c>
    </row>
    <row r="39" spans="1:2" x14ac:dyDescent="0.2">
      <c r="B39" s="16" t="s">
        <v>372</v>
      </c>
    </row>
    <row r="40" spans="1:2" x14ac:dyDescent="0.2">
      <c r="B40" s="16" t="s">
        <v>373</v>
      </c>
    </row>
    <row r="42" spans="1:2" x14ac:dyDescent="0.2">
      <c r="B42" s="16" t="s">
        <v>208</v>
      </c>
    </row>
    <row r="43" spans="1:2" x14ac:dyDescent="0.2">
      <c r="B43" s="16" t="s">
        <v>209</v>
      </c>
    </row>
    <row r="46" spans="1:2" x14ac:dyDescent="0.2">
      <c r="A46" s="17" t="str">
        <f>HYPERLINK("#'LOTTERIES 13'!A2", "&lt;&lt;&lt; Previous table")</f>
        <v>&lt;&lt;&lt; Previous table</v>
      </c>
    </row>
    <row r="47" spans="1:2" x14ac:dyDescent="0.2">
      <c r="A47" s="17" t="str">
        <f>HYPERLINK("#'LOTTERIES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Q47"/>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HYPERLINK("#'INDEX'!B80", "Link to index")</f>
        <v>Link to index</v>
      </c>
    </row>
    <row r="2" spans="1:17" ht="15.75" customHeight="1" x14ac:dyDescent="0.2">
      <c r="A2" s="25" t="s">
        <v>377</v>
      </c>
      <c r="B2" s="24"/>
      <c r="C2" s="24"/>
      <c r="D2" s="24"/>
      <c r="E2" s="24"/>
      <c r="F2" s="24"/>
      <c r="G2" s="24"/>
      <c r="H2" s="24"/>
      <c r="I2" s="24"/>
      <c r="J2" s="24"/>
      <c r="K2" s="24"/>
      <c r="L2" s="24"/>
      <c r="M2" s="24"/>
      <c r="N2" s="24"/>
      <c r="O2" s="24"/>
      <c r="P2" s="24"/>
      <c r="Q2" s="24"/>
    </row>
    <row r="3" spans="1:17" ht="15.75" customHeight="1" x14ac:dyDescent="0.2">
      <c r="A3" s="25" t="s">
        <v>98</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0</v>
      </c>
      <c r="C7" s="10" t="s">
        <v>176</v>
      </c>
      <c r="D7" s="18">
        <v>40.1795769964085</v>
      </c>
      <c r="E7" s="10" t="s">
        <v>159</v>
      </c>
      <c r="F7" s="18">
        <v>41.404923599320902</v>
      </c>
      <c r="G7" s="10" t="s">
        <v>159</v>
      </c>
      <c r="H7" s="18">
        <v>30.0439256290354</v>
      </c>
      <c r="I7" s="10" t="s">
        <v>159</v>
      </c>
      <c r="J7" s="18">
        <v>0</v>
      </c>
      <c r="K7" s="10" t="s">
        <v>176</v>
      </c>
      <c r="L7" s="18">
        <v>30.014620747607001</v>
      </c>
      <c r="M7" s="10" t="s">
        <v>159</v>
      </c>
      <c r="N7" s="18">
        <v>48.482638618008899</v>
      </c>
      <c r="O7" s="10" t="s">
        <v>159</v>
      </c>
      <c r="P7" s="18">
        <v>57.9660360480826</v>
      </c>
      <c r="Q7" s="10" t="s">
        <v>159</v>
      </c>
    </row>
    <row r="8" spans="1:17" x14ac:dyDescent="0.2">
      <c r="A8" s="12" t="s">
        <v>171</v>
      </c>
      <c r="B8" s="18">
        <v>0</v>
      </c>
      <c r="C8" s="10" t="s">
        <v>176</v>
      </c>
      <c r="D8" s="18">
        <v>19.191373393352698</v>
      </c>
      <c r="E8" s="10" t="s">
        <v>159</v>
      </c>
      <c r="F8" s="18">
        <v>38.013380710009898</v>
      </c>
      <c r="G8" s="10" t="s">
        <v>159</v>
      </c>
      <c r="H8" s="18">
        <v>29.349379717155799</v>
      </c>
      <c r="I8" s="10" t="s">
        <v>159</v>
      </c>
      <c r="J8" s="18">
        <v>0</v>
      </c>
      <c r="K8" s="10" t="s">
        <v>176</v>
      </c>
      <c r="L8" s="18">
        <v>29.243945904229001</v>
      </c>
      <c r="M8" s="10" t="s">
        <v>159</v>
      </c>
      <c r="N8" s="18">
        <v>50.215512084741903</v>
      </c>
      <c r="O8" s="10" t="s">
        <v>159</v>
      </c>
      <c r="P8" s="18">
        <v>60.519780067281403</v>
      </c>
      <c r="Q8" s="10" t="s">
        <v>159</v>
      </c>
    </row>
    <row r="9" spans="1:17" x14ac:dyDescent="0.2">
      <c r="A9" s="12" t="s">
        <v>172</v>
      </c>
      <c r="B9" s="18">
        <v>0</v>
      </c>
      <c r="C9" s="10" t="s">
        <v>176</v>
      </c>
      <c r="D9" s="18">
        <v>18.059659937063799</v>
      </c>
      <c r="E9" s="10" t="s">
        <v>159</v>
      </c>
      <c r="F9" s="18">
        <v>33.1971289550794</v>
      </c>
      <c r="G9" s="10" t="s">
        <v>159</v>
      </c>
      <c r="H9" s="18">
        <v>28.789774461769301</v>
      </c>
      <c r="I9" s="10" t="s">
        <v>159</v>
      </c>
      <c r="J9" s="18">
        <v>0</v>
      </c>
      <c r="K9" s="10" t="s">
        <v>176</v>
      </c>
      <c r="L9" s="18">
        <v>28.607215417944001</v>
      </c>
      <c r="M9" s="10" t="s">
        <v>159</v>
      </c>
      <c r="N9" s="18">
        <v>49.5863114204966</v>
      </c>
      <c r="O9" s="10" t="s">
        <v>159</v>
      </c>
      <c r="P9" s="18">
        <v>59.556377609543503</v>
      </c>
      <c r="Q9" s="10" t="s">
        <v>159</v>
      </c>
    </row>
    <row r="10" spans="1:17" x14ac:dyDescent="0.2">
      <c r="A10" s="12" t="s">
        <v>173</v>
      </c>
      <c r="B10" s="18">
        <v>0</v>
      </c>
      <c r="C10" s="10" t="s">
        <v>176</v>
      </c>
      <c r="D10" s="18">
        <v>21.846331213955999</v>
      </c>
      <c r="E10" s="10" t="s">
        <v>159</v>
      </c>
      <c r="F10" s="18">
        <v>36.299765807962501</v>
      </c>
      <c r="G10" s="10" t="s">
        <v>159</v>
      </c>
      <c r="H10" s="18">
        <v>30.761162628351698</v>
      </c>
      <c r="I10" s="10" t="s">
        <v>159</v>
      </c>
      <c r="J10" s="18">
        <v>0</v>
      </c>
      <c r="K10" s="10" t="s">
        <v>176</v>
      </c>
      <c r="L10" s="18">
        <v>30.407126291311702</v>
      </c>
      <c r="M10" s="10" t="s">
        <v>159</v>
      </c>
      <c r="N10" s="18">
        <v>57.432181007878697</v>
      </c>
      <c r="O10" s="10" t="s">
        <v>159</v>
      </c>
      <c r="P10" s="18">
        <v>61.176132397026798</v>
      </c>
      <c r="Q10" s="10" t="s">
        <v>159</v>
      </c>
    </row>
    <row r="11" spans="1:17" x14ac:dyDescent="0.2">
      <c r="A11" s="12" t="s">
        <v>174</v>
      </c>
      <c r="B11" s="18">
        <v>0</v>
      </c>
      <c r="C11" s="10" t="s">
        <v>176</v>
      </c>
      <c r="D11" s="18">
        <v>21.659114541574201</v>
      </c>
      <c r="E11" s="10" t="s">
        <v>159</v>
      </c>
      <c r="F11" s="18">
        <v>31.986831665272099</v>
      </c>
      <c r="G11" s="10" t="s">
        <v>159</v>
      </c>
      <c r="H11" s="18">
        <v>28.333508501687501</v>
      </c>
      <c r="I11" s="10" t="s">
        <v>159</v>
      </c>
      <c r="J11" s="18">
        <v>0</v>
      </c>
      <c r="K11" s="10" t="s">
        <v>176</v>
      </c>
      <c r="L11" s="18">
        <v>32.130562021346897</v>
      </c>
      <c r="M11" s="10" t="s">
        <v>159</v>
      </c>
      <c r="N11" s="18">
        <v>56.929055769250397</v>
      </c>
      <c r="O11" s="10" t="s">
        <v>159</v>
      </c>
      <c r="P11" s="18">
        <v>60.279648314280003</v>
      </c>
      <c r="Q11" s="10" t="s">
        <v>159</v>
      </c>
    </row>
    <row r="12" spans="1:17" x14ac:dyDescent="0.2">
      <c r="A12" s="12" t="s">
        <v>175</v>
      </c>
      <c r="B12" s="18">
        <v>28.428128446858501</v>
      </c>
      <c r="C12" s="10" t="s">
        <v>159</v>
      </c>
      <c r="D12" s="18">
        <v>22.239444615966502</v>
      </c>
      <c r="E12" s="10" t="s">
        <v>159</v>
      </c>
      <c r="F12" s="18">
        <v>29.747225647348898</v>
      </c>
      <c r="G12" s="10" t="s">
        <v>159</v>
      </c>
      <c r="H12" s="18">
        <v>26.953393792449798</v>
      </c>
      <c r="I12" s="10" t="s">
        <v>159</v>
      </c>
      <c r="J12" s="18">
        <v>0</v>
      </c>
      <c r="K12" s="10" t="s">
        <v>176</v>
      </c>
      <c r="L12" s="18">
        <v>30.806904971465901</v>
      </c>
      <c r="M12" s="10" t="s">
        <v>159</v>
      </c>
      <c r="N12" s="18">
        <v>59.0424199210495</v>
      </c>
      <c r="O12" s="10" t="s">
        <v>159</v>
      </c>
      <c r="P12" s="18">
        <v>62.3932476135152</v>
      </c>
      <c r="Q12" s="10" t="s">
        <v>159</v>
      </c>
    </row>
    <row r="13" spans="1:17" x14ac:dyDescent="0.2">
      <c r="A13" s="12" t="s">
        <v>179</v>
      </c>
      <c r="B13" s="18">
        <v>23.588093036489099</v>
      </c>
      <c r="C13" s="10" t="s">
        <v>159</v>
      </c>
      <c r="D13" s="18">
        <v>21.565914447578798</v>
      </c>
      <c r="E13" s="10" t="s">
        <v>159</v>
      </c>
      <c r="F13" s="18">
        <v>27.311603650586701</v>
      </c>
      <c r="G13" s="10" t="s">
        <v>159</v>
      </c>
      <c r="H13" s="18">
        <v>24.0842914322917</v>
      </c>
      <c r="I13" s="10" t="s">
        <v>159</v>
      </c>
      <c r="J13" s="18">
        <v>0</v>
      </c>
      <c r="K13" s="10" t="s">
        <v>176</v>
      </c>
      <c r="L13" s="18">
        <v>28.700190994479499</v>
      </c>
      <c r="M13" s="10" t="s">
        <v>159</v>
      </c>
      <c r="N13" s="18">
        <v>59.293215959598498</v>
      </c>
      <c r="O13" s="10" t="s">
        <v>159</v>
      </c>
      <c r="P13" s="18">
        <v>60.723763183144797</v>
      </c>
      <c r="Q13" s="10" t="s">
        <v>159</v>
      </c>
    </row>
    <row r="14" spans="1:17" x14ac:dyDescent="0.2">
      <c r="A14" s="12" t="s">
        <v>180</v>
      </c>
      <c r="B14" s="18">
        <v>23.151750972762599</v>
      </c>
      <c r="C14" s="10" t="s">
        <v>159</v>
      </c>
      <c r="D14" s="18">
        <v>20.346990772620799</v>
      </c>
      <c r="E14" s="10" t="s">
        <v>159</v>
      </c>
      <c r="F14" s="18">
        <v>23.808583464981599</v>
      </c>
      <c r="G14" s="10" t="s">
        <v>159</v>
      </c>
      <c r="H14" s="18">
        <v>22.577167549151699</v>
      </c>
      <c r="I14" s="10" t="s">
        <v>159</v>
      </c>
      <c r="J14" s="18">
        <v>0</v>
      </c>
      <c r="K14" s="10" t="s">
        <v>176</v>
      </c>
      <c r="L14" s="18">
        <v>28.140243902439</v>
      </c>
      <c r="M14" s="10" t="s">
        <v>159</v>
      </c>
      <c r="N14" s="18">
        <v>57.530835368237199</v>
      </c>
      <c r="O14" s="10" t="s">
        <v>159</v>
      </c>
      <c r="P14" s="18">
        <v>60.589382123575298</v>
      </c>
      <c r="Q14" s="10" t="s">
        <v>159</v>
      </c>
    </row>
    <row r="15" spans="1:17" x14ac:dyDescent="0.2">
      <c r="A15" s="12" t="s">
        <v>181</v>
      </c>
      <c r="B15" s="18">
        <v>24.556073443662399</v>
      </c>
      <c r="C15" s="10" t="s">
        <v>159</v>
      </c>
      <c r="D15" s="18">
        <v>18.906440807372299</v>
      </c>
      <c r="E15" s="10" t="s">
        <v>159</v>
      </c>
      <c r="F15" s="18">
        <v>23.252679133795802</v>
      </c>
      <c r="G15" s="10" t="s">
        <v>159</v>
      </c>
      <c r="H15" s="18">
        <v>22.056471680071098</v>
      </c>
      <c r="I15" s="10" t="s">
        <v>159</v>
      </c>
      <c r="J15" s="18">
        <v>0</v>
      </c>
      <c r="K15" s="10" t="s">
        <v>176</v>
      </c>
      <c r="L15" s="18">
        <v>30.4268171257883</v>
      </c>
      <c r="M15" s="10" t="s">
        <v>159</v>
      </c>
      <c r="N15" s="18">
        <v>22.030452570129398</v>
      </c>
      <c r="O15" s="10" t="s">
        <v>159</v>
      </c>
      <c r="P15" s="18">
        <v>58.651219908109901</v>
      </c>
      <c r="Q15" s="10" t="s">
        <v>159</v>
      </c>
    </row>
    <row r="16" spans="1:17" x14ac:dyDescent="0.2">
      <c r="A16" s="12" t="s">
        <v>182</v>
      </c>
      <c r="B16" s="18">
        <v>25.050170302862899</v>
      </c>
      <c r="C16" s="10" t="s">
        <v>159</v>
      </c>
      <c r="D16" s="18">
        <v>17.459744914586398</v>
      </c>
      <c r="E16" s="10" t="s">
        <v>159</v>
      </c>
      <c r="F16" s="18">
        <v>20.7238660958309</v>
      </c>
      <c r="G16" s="10" t="s">
        <v>159</v>
      </c>
      <c r="H16" s="18">
        <v>24.383667458953799</v>
      </c>
      <c r="I16" s="10" t="s">
        <v>159</v>
      </c>
      <c r="J16" s="18">
        <v>0</v>
      </c>
      <c r="K16" s="10" t="s">
        <v>176</v>
      </c>
      <c r="L16" s="18">
        <v>29.5927358167311</v>
      </c>
      <c r="M16" s="10" t="s">
        <v>159</v>
      </c>
      <c r="N16" s="18">
        <v>22.312984353766101</v>
      </c>
      <c r="O16" s="10" t="s">
        <v>159</v>
      </c>
      <c r="P16" s="18">
        <v>57.3198021899087</v>
      </c>
      <c r="Q16" s="10" t="s">
        <v>159</v>
      </c>
    </row>
    <row r="17" spans="1:17" x14ac:dyDescent="0.2">
      <c r="A17" s="12" t="s">
        <v>183</v>
      </c>
      <c r="B17" s="18">
        <v>23.269308396124899</v>
      </c>
      <c r="C17" s="10" t="s">
        <v>159</v>
      </c>
      <c r="D17" s="18">
        <v>20.295163055089802</v>
      </c>
      <c r="E17" s="10" t="s">
        <v>159</v>
      </c>
      <c r="F17" s="18">
        <v>18.637308301009199</v>
      </c>
      <c r="G17" s="10" t="s">
        <v>159</v>
      </c>
      <c r="H17" s="18">
        <v>23.648067495154098</v>
      </c>
      <c r="I17" s="10" t="s">
        <v>159</v>
      </c>
      <c r="J17" s="18">
        <v>0</v>
      </c>
      <c r="K17" s="10" t="s">
        <v>176</v>
      </c>
      <c r="L17" s="18">
        <v>29.3219494676846</v>
      </c>
      <c r="M17" s="10" t="s">
        <v>159</v>
      </c>
      <c r="N17" s="18">
        <v>22.824361624828001</v>
      </c>
      <c r="O17" s="10" t="s">
        <v>159</v>
      </c>
      <c r="P17" s="18">
        <v>64.133138190476501</v>
      </c>
      <c r="Q17" s="10" t="s">
        <v>159</v>
      </c>
    </row>
    <row r="18" spans="1:17" x14ac:dyDescent="0.2">
      <c r="A18" s="12" t="s">
        <v>185</v>
      </c>
      <c r="B18" s="18">
        <v>24.981739796554599</v>
      </c>
      <c r="C18" s="10" t="s">
        <v>159</v>
      </c>
      <c r="D18" s="18">
        <v>20.641934634343599</v>
      </c>
      <c r="E18" s="10" t="s">
        <v>159</v>
      </c>
      <c r="F18" s="18">
        <v>18.831542361668799</v>
      </c>
      <c r="G18" s="10" t="s">
        <v>159</v>
      </c>
      <c r="H18" s="18">
        <v>24.305494636096</v>
      </c>
      <c r="I18" s="10" t="s">
        <v>159</v>
      </c>
      <c r="J18" s="18">
        <v>0</v>
      </c>
      <c r="K18" s="10" t="s">
        <v>176</v>
      </c>
      <c r="L18" s="18">
        <v>26.1328429733645</v>
      </c>
      <c r="M18" s="10" t="s">
        <v>159</v>
      </c>
      <c r="N18" s="18">
        <v>22.786589284946899</v>
      </c>
      <c r="O18" s="10" t="s">
        <v>159</v>
      </c>
      <c r="P18" s="18">
        <v>65.379361601036194</v>
      </c>
      <c r="Q18" s="10" t="s">
        <v>159</v>
      </c>
    </row>
    <row r="19" spans="1:17" x14ac:dyDescent="0.2">
      <c r="A19" s="12" t="s">
        <v>186</v>
      </c>
      <c r="B19" s="18">
        <v>25.610807226918599</v>
      </c>
      <c r="C19" s="10" t="s">
        <v>159</v>
      </c>
      <c r="D19" s="18">
        <v>5.81648314981648</v>
      </c>
      <c r="E19" s="10" t="s">
        <v>178</v>
      </c>
      <c r="F19" s="18">
        <v>23.607127912756599</v>
      </c>
      <c r="G19" s="10" t="s">
        <v>159</v>
      </c>
      <c r="H19" s="18">
        <v>24.240485852280099</v>
      </c>
      <c r="I19" s="10" t="s">
        <v>159</v>
      </c>
      <c r="J19" s="18">
        <v>0</v>
      </c>
      <c r="K19" s="10" t="s">
        <v>176</v>
      </c>
      <c r="L19" s="18">
        <v>30.067386647625799</v>
      </c>
      <c r="M19" s="10" t="s">
        <v>159</v>
      </c>
      <c r="N19" s="18">
        <v>22.930536434457299</v>
      </c>
      <c r="O19" s="10" t="s">
        <v>159</v>
      </c>
      <c r="P19" s="18">
        <v>65.3230360913509</v>
      </c>
      <c r="Q19" s="10" t="s">
        <v>159</v>
      </c>
    </row>
    <row r="20" spans="1:17" x14ac:dyDescent="0.2">
      <c r="A20" s="12" t="s">
        <v>187</v>
      </c>
      <c r="B20" s="18">
        <v>26.781561773310301</v>
      </c>
      <c r="C20" s="10" t="s">
        <v>159</v>
      </c>
      <c r="D20" s="18">
        <v>17.274269509582201</v>
      </c>
      <c r="E20" s="10" t="s">
        <v>159</v>
      </c>
      <c r="F20" s="18">
        <v>27.274413423906601</v>
      </c>
      <c r="G20" s="10" t="s">
        <v>159</v>
      </c>
      <c r="H20" s="18">
        <v>22.6304292012872</v>
      </c>
      <c r="I20" s="10" t="s">
        <v>159</v>
      </c>
      <c r="J20" s="18">
        <v>0</v>
      </c>
      <c r="K20" s="10" t="s">
        <v>176</v>
      </c>
      <c r="L20" s="18">
        <v>29.9719386232014</v>
      </c>
      <c r="M20" s="10" t="s">
        <v>159</v>
      </c>
      <c r="N20" s="18">
        <v>21.922070115355499</v>
      </c>
      <c r="O20" s="10" t="s">
        <v>159</v>
      </c>
      <c r="P20" s="18">
        <v>65.761270444956494</v>
      </c>
      <c r="Q20" s="10" t="s">
        <v>159</v>
      </c>
    </row>
    <row r="21" spans="1:17" x14ac:dyDescent="0.2">
      <c r="A21" s="12" t="s">
        <v>188</v>
      </c>
      <c r="B21" s="18">
        <v>26.3961589154585</v>
      </c>
      <c r="C21" s="10" t="s">
        <v>159</v>
      </c>
      <c r="D21" s="18">
        <v>18.5405956699962</v>
      </c>
      <c r="E21" s="10" t="s">
        <v>159</v>
      </c>
      <c r="F21" s="18">
        <v>29.6585303740307</v>
      </c>
      <c r="G21" s="10" t="s">
        <v>159</v>
      </c>
      <c r="H21" s="18">
        <v>23.473616636754201</v>
      </c>
      <c r="I21" s="10" t="s">
        <v>159</v>
      </c>
      <c r="J21" s="18">
        <v>0</v>
      </c>
      <c r="K21" s="10" t="s">
        <v>176</v>
      </c>
      <c r="L21" s="18">
        <v>32.570445668143897</v>
      </c>
      <c r="M21" s="10" t="s">
        <v>159</v>
      </c>
      <c r="N21" s="18">
        <v>23.370764796795299</v>
      </c>
      <c r="O21" s="10" t="s">
        <v>159</v>
      </c>
      <c r="P21" s="18">
        <v>64.170742414564103</v>
      </c>
      <c r="Q21" s="10" t="s">
        <v>159</v>
      </c>
    </row>
    <row r="22" spans="1:17" x14ac:dyDescent="0.2">
      <c r="A22" s="12" t="s">
        <v>189</v>
      </c>
      <c r="B22" s="18">
        <v>28.269559245628599</v>
      </c>
      <c r="C22" s="10" t="s">
        <v>159</v>
      </c>
      <c r="D22" s="18">
        <v>19.0217713198371</v>
      </c>
      <c r="E22" s="10" t="s">
        <v>159</v>
      </c>
      <c r="F22" s="18">
        <v>35.919328174392398</v>
      </c>
      <c r="G22" s="10" t="s">
        <v>159</v>
      </c>
      <c r="H22" s="18">
        <v>24.589794935331501</v>
      </c>
      <c r="I22" s="10" t="s">
        <v>159</v>
      </c>
      <c r="J22" s="18">
        <v>0</v>
      </c>
      <c r="K22" s="10" t="s">
        <v>176</v>
      </c>
      <c r="L22" s="18">
        <v>35.673162824824601</v>
      </c>
      <c r="M22" s="10" t="s">
        <v>159</v>
      </c>
      <c r="N22" s="18">
        <v>26.846485990954999</v>
      </c>
      <c r="O22" s="10" t="s">
        <v>159</v>
      </c>
      <c r="P22" s="18">
        <v>65.064353267439401</v>
      </c>
      <c r="Q22" s="10" t="s">
        <v>177</v>
      </c>
    </row>
    <row r="23" spans="1:17" x14ac:dyDescent="0.2">
      <c r="A23" s="12" t="s">
        <v>190</v>
      </c>
      <c r="B23" s="18">
        <v>27.6312433968451</v>
      </c>
      <c r="C23" s="10" t="s">
        <v>159</v>
      </c>
      <c r="D23" s="18">
        <v>17.0554052628971</v>
      </c>
      <c r="E23" s="10" t="s">
        <v>159</v>
      </c>
      <c r="F23" s="18">
        <v>36.056199629266203</v>
      </c>
      <c r="G23" s="10" t="s">
        <v>159</v>
      </c>
      <c r="H23" s="18">
        <v>22.648585005942099</v>
      </c>
      <c r="I23" s="10" t="s">
        <v>159</v>
      </c>
      <c r="J23" s="18">
        <v>15.8610825876485</v>
      </c>
      <c r="K23" s="10" t="s">
        <v>159</v>
      </c>
      <c r="L23" s="18">
        <v>34.449687632680302</v>
      </c>
      <c r="M23" s="10" t="s">
        <v>159</v>
      </c>
      <c r="N23" s="18">
        <v>25.0064770184614</v>
      </c>
      <c r="O23" s="10" t="s">
        <v>159</v>
      </c>
      <c r="P23" s="18">
        <v>61.356399098960502</v>
      </c>
      <c r="Q23" s="10" t="s">
        <v>159</v>
      </c>
    </row>
    <row r="24" spans="1:17" x14ac:dyDescent="0.2">
      <c r="A24" s="12" t="s">
        <v>191</v>
      </c>
      <c r="B24" s="18">
        <v>29.680750607759201</v>
      </c>
      <c r="C24" s="10" t="s">
        <v>159</v>
      </c>
      <c r="D24" s="18">
        <v>15.7810634186587</v>
      </c>
      <c r="E24" s="10" t="s">
        <v>159</v>
      </c>
      <c r="F24" s="18">
        <v>34.5190821878818</v>
      </c>
      <c r="G24" s="10" t="s">
        <v>159</v>
      </c>
      <c r="H24" s="18">
        <v>22.288275011092001</v>
      </c>
      <c r="I24" s="10" t="s">
        <v>159</v>
      </c>
      <c r="J24" s="18">
        <v>16.213955951479001</v>
      </c>
      <c r="K24" s="10" t="s">
        <v>159</v>
      </c>
      <c r="L24" s="18">
        <v>33.882659831953298</v>
      </c>
      <c r="M24" s="10" t="s">
        <v>159</v>
      </c>
      <c r="N24" s="18">
        <v>24.194512873103701</v>
      </c>
      <c r="O24" s="10" t="s">
        <v>159</v>
      </c>
      <c r="P24" s="18">
        <v>64.868775250961903</v>
      </c>
      <c r="Q24" s="10" t="s">
        <v>159</v>
      </c>
    </row>
    <row r="25" spans="1:17" x14ac:dyDescent="0.2">
      <c r="A25" s="12" t="s">
        <v>193</v>
      </c>
      <c r="B25" s="18">
        <v>28.551456931157801</v>
      </c>
      <c r="C25" s="10" t="s">
        <v>159</v>
      </c>
      <c r="D25" s="18">
        <v>16.120044323780199</v>
      </c>
      <c r="E25" s="10" t="s">
        <v>159</v>
      </c>
      <c r="F25" s="18">
        <v>30.8941389262101</v>
      </c>
      <c r="G25" s="10" t="s">
        <v>159</v>
      </c>
      <c r="H25" s="18">
        <v>22.791550618995501</v>
      </c>
      <c r="I25" s="10" t="s">
        <v>159</v>
      </c>
      <c r="J25" s="18">
        <v>17.002928007773001</v>
      </c>
      <c r="K25" s="10" t="s">
        <v>159</v>
      </c>
      <c r="L25" s="18">
        <v>35.600333286717103</v>
      </c>
      <c r="M25" s="10" t="s">
        <v>159</v>
      </c>
      <c r="N25" s="18">
        <v>25.190719800293799</v>
      </c>
      <c r="O25" s="10" t="s">
        <v>159</v>
      </c>
      <c r="P25" s="18">
        <v>72.353039476559601</v>
      </c>
      <c r="Q25" s="10" t="s">
        <v>159</v>
      </c>
    </row>
    <row r="26" spans="1:17" x14ac:dyDescent="0.2">
      <c r="A26" s="12" t="s">
        <v>194</v>
      </c>
      <c r="B26" s="18">
        <v>26.595873054181201</v>
      </c>
      <c r="C26" s="10" t="s">
        <v>159</v>
      </c>
      <c r="D26" s="18">
        <v>15.047200646315</v>
      </c>
      <c r="E26" s="10" t="s">
        <v>159</v>
      </c>
      <c r="F26" s="18">
        <v>28.330931849054199</v>
      </c>
      <c r="G26" s="10" t="s">
        <v>159</v>
      </c>
      <c r="H26" s="18">
        <v>21.401053052915501</v>
      </c>
      <c r="I26" s="10" t="s">
        <v>159</v>
      </c>
      <c r="J26" s="18">
        <v>16.944581088030802</v>
      </c>
      <c r="K26" s="10" t="s">
        <v>159</v>
      </c>
      <c r="L26" s="18">
        <v>36.279138834496997</v>
      </c>
      <c r="M26" s="10" t="s">
        <v>159</v>
      </c>
      <c r="N26" s="18">
        <v>24.230758422704501</v>
      </c>
      <c r="O26" s="10" t="s">
        <v>184</v>
      </c>
      <c r="P26" s="18">
        <v>72.036932815459295</v>
      </c>
      <c r="Q26" s="10" t="s">
        <v>159</v>
      </c>
    </row>
    <row r="27" spans="1:17" x14ac:dyDescent="0.2">
      <c r="A27" s="12" t="s">
        <v>196</v>
      </c>
      <c r="B27" s="18">
        <v>25.790485540148101</v>
      </c>
      <c r="C27" s="10" t="s">
        <v>159</v>
      </c>
      <c r="D27" s="18">
        <v>15.2813551117516</v>
      </c>
      <c r="E27" s="10" t="s">
        <v>159</v>
      </c>
      <c r="F27" s="18">
        <v>27.893024093958999</v>
      </c>
      <c r="G27" s="10" t="s">
        <v>159</v>
      </c>
      <c r="H27" s="18">
        <v>21.681006912594299</v>
      </c>
      <c r="I27" s="10" t="s">
        <v>159</v>
      </c>
      <c r="J27" s="18">
        <v>15.9496676887716</v>
      </c>
      <c r="K27" s="10" t="s">
        <v>159</v>
      </c>
      <c r="L27" s="18">
        <v>38.815082432268198</v>
      </c>
      <c r="M27" s="10" t="s">
        <v>159</v>
      </c>
      <c r="N27" s="18">
        <v>24.010011347250199</v>
      </c>
      <c r="O27" s="10" t="s">
        <v>159</v>
      </c>
      <c r="P27" s="18">
        <v>71.245731411795504</v>
      </c>
      <c r="Q27" s="10" t="s">
        <v>215</v>
      </c>
    </row>
    <row r="28" spans="1:17" x14ac:dyDescent="0.2">
      <c r="A28" s="12" t="s">
        <v>197</v>
      </c>
      <c r="B28" s="18">
        <v>29.5454985198228</v>
      </c>
      <c r="C28" s="10" t="s">
        <v>195</v>
      </c>
      <c r="D28" s="18">
        <v>18.9465803713322</v>
      </c>
      <c r="E28" s="10" t="s">
        <v>195</v>
      </c>
      <c r="F28" s="18">
        <v>28.5401308275361</v>
      </c>
      <c r="G28" s="10" t="s">
        <v>159</v>
      </c>
      <c r="H28" s="18">
        <v>24.765867098332201</v>
      </c>
      <c r="I28" s="10" t="s">
        <v>195</v>
      </c>
      <c r="J28" s="18">
        <v>18.602244492499601</v>
      </c>
      <c r="K28" s="10" t="s">
        <v>195</v>
      </c>
      <c r="L28" s="18">
        <v>43.739718818638003</v>
      </c>
      <c r="M28" s="10" t="s">
        <v>195</v>
      </c>
      <c r="N28" s="18">
        <v>27.9231843153783</v>
      </c>
      <c r="O28" s="10" t="s">
        <v>195</v>
      </c>
      <c r="P28" s="18">
        <v>73.3812030859049</v>
      </c>
      <c r="Q28" s="10" t="s">
        <v>159</v>
      </c>
    </row>
    <row r="29" spans="1:17" x14ac:dyDescent="0.2">
      <c r="A29" s="12" t="s">
        <v>198</v>
      </c>
      <c r="B29" s="18">
        <v>26.6317037249901</v>
      </c>
      <c r="C29" s="10" t="s">
        <v>159</v>
      </c>
      <c r="D29" s="18">
        <v>21.165795110929601</v>
      </c>
      <c r="E29" s="10" t="s">
        <v>159</v>
      </c>
      <c r="F29" s="18">
        <v>35.754703164733897</v>
      </c>
      <c r="G29" s="10" t="s">
        <v>228</v>
      </c>
      <c r="H29" s="18">
        <v>27.9481517700167</v>
      </c>
      <c r="I29" s="10" t="s">
        <v>159</v>
      </c>
      <c r="J29" s="18">
        <v>23.535195464745499</v>
      </c>
      <c r="K29" s="10" t="s">
        <v>159</v>
      </c>
      <c r="L29" s="18">
        <v>48.346098505949797</v>
      </c>
      <c r="M29" s="10" t="s">
        <v>159</v>
      </c>
      <c r="N29" s="18">
        <v>34.960793015435797</v>
      </c>
      <c r="O29" s="10" t="s">
        <v>159</v>
      </c>
      <c r="P29" s="18">
        <v>70.787919027241301</v>
      </c>
      <c r="Q29" s="10" t="s">
        <v>159</v>
      </c>
    </row>
    <row r="30" spans="1:17" x14ac:dyDescent="0.2">
      <c r="A30" s="12" t="s">
        <v>199</v>
      </c>
      <c r="B30" s="18">
        <v>21.1870860325105</v>
      </c>
      <c r="C30" s="10" t="s">
        <v>159</v>
      </c>
      <c r="D30" s="18">
        <v>19.418920520411401</v>
      </c>
      <c r="E30" s="10" t="s">
        <v>159</v>
      </c>
      <c r="F30" s="18">
        <v>24.670783348661399</v>
      </c>
      <c r="G30" s="10" t="s">
        <v>159</v>
      </c>
      <c r="H30" s="18">
        <v>21.4112373553181</v>
      </c>
      <c r="I30" s="10" t="s">
        <v>159</v>
      </c>
      <c r="J30" s="18">
        <v>18.455049369704</v>
      </c>
      <c r="K30" s="10" t="s">
        <v>159</v>
      </c>
      <c r="L30" s="18">
        <v>40.2930025679984</v>
      </c>
      <c r="M30" s="10" t="s">
        <v>159</v>
      </c>
      <c r="N30" s="18">
        <v>44.755812510778199</v>
      </c>
      <c r="O30" s="10" t="s">
        <v>159</v>
      </c>
      <c r="P30" s="18">
        <v>64.674167247635907</v>
      </c>
      <c r="Q30" s="10" t="s">
        <v>159</v>
      </c>
    </row>
    <row r="31" spans="1:17" x14ac:dyDescent="0.2">
      <c r="A31" s="12" t="s">
        <v>200</v>
      </c>
      <c r="B31" s="18">
        <v>23.846162976175101</v>
      </c>
      <c r="C31" s="10" t="s">
        <v>159</v>
      </c>
      <c r="D31" s="18">
        <v>21.717816832533899</v>
      </c>
      <c r="E31" s="10" t="s">
        <v>159</v>
      </c>
      <c r="F31" s="18">
        <v>21.1326487952606</v>
      </c>
      <c r="G31" s="10" t="s">
        <v>159</v>
      </c>
      <c r="H31" s="18">
        <v>23.137264711687799</v>
      </c>
      <c r="I31" s="10" t="s">
        <v>159</v>
      </c>
      <c r="J31" s="18">
        <v>17.1175002385955</v>
      </c>
      <c r="K31" s="10" t="s">
        <v>159</v>
      </c>
      <c r="L31" s="18">
        <v>41.787814795749803</v>
      </c>
      <c r="M31" s="10" t="s">
        <v>159</v>
      </c>
      <c r="N31" s="18">
        <v>33.747816052858703</v>
      </c>
      <c r="O31" s="10" t="s">
        <v>159</v>
      </c>
      <c r="P31" s="18">
        <v>65.461657798451299</v>
      </c>
      <c r="Q31" s="10" t="s">
        <v>159</v>
      </c>
    </row>
    <row r="32" spans="1:17" x14ac:dyDescent="0.2">
      <c r="A32" s="15" t="s">
        <v>201</v>
      </c>
      <c r="B32" s="19">
        <v>20.323061860740701</v>
      </c>
      <c r="C32" s="14" t="s">
        <v>159</v>
      </c>
      <c r="D32" s="19">
        <v>16.659974718424699</v>
      </c>
      <c r="E32" s="14" t="s">
        <v>159</v>
      </c>
      <c r="F32" s="19">
        <v>17.976599379167201</v>
      </c>
      <c r="G32" s="14" t="s">
        <v>159</v>
      </c>
      <c r="H32" s="19">
        <v>19.9438863584096</v>
      </c>
      <c r="I32" s="14" t="s">
        <v>159</v>
      </c>
      <c r="J32" s="19">
        <v>15.1371013681402</v>
      </c>
      <c r="K32" s="14" t="s">
        <v>159</v>
      </c>
      <c r="L32" s="19">
        <v>40.6505213237756</v>
      </c>
      <c r="M32" s="14" t="s">
        <v>159</v>
      </c>
      <c r="N32" s="19">
        <v>26.585922250042</v>
      </c>
      <c r="O32" s="14" t="s">
        <v>159</v>
      </c>
      <c r="P32" s="19">
        <v>65.518887929098298</v>
      </c>
      <c r="Q32" s="14" t="s">
        <v>159</v>
      </c>
    </row>
    <row r="34" spans="1:2" x14ac:dyDescent="0.2">
      <c r="A34" s="16" t="s">
        <v>202</v>
      </c>
      <c r="B34" s="16" t="s">
        <v>231</v>
      </c>
    </row>
    <row r="36" spans="1:2" x14ac:dyDescent="0.2">
      <c r="B36" s="16" t="s">
        <v>369</v>
      </c>
    </row>
    <row r="37" spans="1:2" x14ac:dyDescent="0.2">
      <c r="B37" s="16" t="s">
        <v>370</v>
      </c>
    </row>
    <row r="38" spans="1:2" x14ac:dyDescent="0.2">
      <c r="B38" s="16" t="s">
        <v>371</v>
      </c>
    </row>
    <row r="39" spans="1:2" x14ac:dyDescent="0.2">
      <c r="B39" s="16" t="s">
        <v>372</v>
      </c>
    </row>
    <row r="40" spans="1:2" x14ac:dyDescent="0.2">
      <c r="B40" s="16" t="s">
        <v>373</v>
      </c>
    </row>
    <row r="42" spans="1:2" x14ac:dyDescent="0.2">
      <c r="B42" s="16" t="s">
        <v>208</v>
      </c>
    </row>
    <row r="43" spans="1:2" x14ac:dyDescent="0.2">
      <c r="B43" s="16" t="s">
        <v>209</v>
      </c>
    </row>
    <row r="46" spans="1:2" x14ac:dyDescent="0.2">
      <c r="A46" s="17" t="str">
        <f>HYPERLINK("#'LOTTERIES 14'!A2", "&lt;&lt;&lt; Previous table")</f>
        <v>&lt;&lt;&lt; Previous table</v>
      </c>
    </row>
    <row r="47" spans="1:2" x14ac:dyDescent="0.2">
      <c r="A47" s="17" t="str">
        <f>HYPERLINK("#'MINOR_GAMING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S4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HYPERLINK("#'INDEX'!B81", "Link to index")</f>
        <v>Link to index</v>
      </c>
    </row>
    <row r="2" spans="1:19" ht="15.75" customHeight="1" x14ac:dyDescent="0.2">
      <c r="A2" s="25" t="s">
        <v>378</v>
      </c>
      <c r="B2" s="24"/>
      <c r="C2" s="24"/>
      <c r="D2" s="24"/>
      <c r="E2" s="24"/>
      <c r="F2" s="24"/>
      <c r="G2" s="24"/>
      <c r="H2" s="24"/>
      <c r="I2" s="24"/>
      <c r="J2" s="24"/>
      <c r="K2" s="24"/>
      <c r="L2" s="24"/>
      <c r="M2" s="24"/>
      <c r="N2" s="24"/>
      <c r="O2" s="24"/>
      <c r="P2" s="24"/>
      <c r="Q2" s="24"/>
      <c r="R2" s="24"/>
      <c r="S2" s="24"/>
    </row>
    <row r="3" spans="1:19" ht="15.75" customHeight="1" x14ac:dyDescent="0.2">
      <c r="A3" s="25" t="s">
        <v>99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244</v>
      </c>
      <c r="H7" s="9">
        <v>235.303</v>
      </c>
      <c r="I7" s="10" t="s">
        <v>159</v>
      </c>
      <c r="J7" s="9">
        <v>57.3</v>
      </c>
      <c r="K7" s="10" t="s">
        <v>159</v>
      </c>
      <c r="L7" s="9">
        <v>20.728999999999999</v>
      </c>
      <c r="M7" s="10" t="s">
        <v>159</v>
      </c>
      <c r="N7" s="9">
        <v>0</v>
      </c>
      <c r="O7" s="10" t="s">
        <v>176</v>
      </c>
      <c r="P7" s="9">
        <v>60.026000000000003</v>
      </c>
      <c r="Q7" s="10" t="s">
        <v>159</v>
      </c>
      <c r="R7" s="9">
        <v>373.358</v>
      </c>
      <c r="S7" s="10" t="s">
        <v>178</v>
      </c>
    </row>
    <row r="8" spans="1:19" x14ac:dyDescent="0.2">
      <c r="A8" s="12" t="s">
        <v>171</v>
      </c>
      <c r="B8" s="9">
        <v>0</v>
      </c>
      <c r="C8" s="10" t="s">
        <v>244</v>
      </c>
      <c r="D8" s="9">
        <v>0</v>
      </c>
      <c r="E8" s="10" t="s">
        <v>244</v>
      </c>
      <c r="F8" s="9">
        <v>0</v>
      </c>
      <c r="G8" s="10" t="s">
        <v>244</v>
      </c>
      <c r="H8" s="9">
        <v>233.65</v>
      </c>
      <c r="I8" s="10" t="s">
        <v>159</v>
      </c>
      <c r="J8" s="9">
        <v>57.488999999999997</v>
      </c>
      <c r="K8" s="10" t="s">
        <v>159</v>
      </c>
      <c r="L8" s="9">
        <v>19.077999999999999</v>
      </c>
      <c r="M8" s="10" t="s">
        <v>159</v>
      </c>
      <c r="N8" s="9">
        <v>0</v>
      </c>
      <c r="O8" s="10" t="s">
        <v>176</v>
      </c>
      <c r="P8" s="9">
        <v>60.725999999999999</v>
      </c>
      <c r="Q8" s="10" t="s">
        <v>159</v>
      </c>
      <c r="R8" s="9">
        <v>370.94299999999998</v>
      </c>
      <c r="S8" s="10" t="s">
        <v>178</v>
      </c>
    </row>
    <row r="9" spans="1:19" x14ac:dyDescent="0.2">
      <c r="A9" s="12" t="s">
        <v>172</v>
      </c>
      <c r="B9" s="9">
        <v>0</v>
      </c>
      <c r="C9" s="10" t="s">
        <v>244</v>
      </c>
      <c r="D9" s="9">
        <v>0</v>
      </c>
      <c r="E9" s="10" t="s">
        <v>244</v>
      </c>
      <c r="F9" s="9">
        <v>0</v>
      </c>
      <c r="G9" s="10" t="s">
        <v>244</v>
      </c>
      <c r="H9" s="9">
        <v>129</v>
      </c>
      <c r="I9" s="10" t="s">
        <v>159</v>
      </c>
      <c r="J9" s="9">
        <v>35.951000000000001</v>
      </c>
      <c r="K9" s="10" t="s">
        <v>159</v>
      </c>
      <c r="L9" s="9">
        <v>17.34</v>
      </c>
      <c r="M9" s="10" t="s">
        <v>159</v>
      </c>
      <c r="N9" s="9">
        <v>0</v>
      </c>
      <c r="O9" s="10" t="s">
        <v>176</v>
      </c>
      <c r="P9" s="9">
        <v>56.54</v>
      </c>
      <c r="Q9" s="10" t="s">
        <v>159</v>
      </c>
      <c r="R9" s="9">
        <v>238.83099999999999</v>
      </c>
      <c r="S9" s="10" t="s">
        <v>178</v>
      </c>
    </row>
    <row r="10" spans="1:19" x14ac:dyDescent="0.2">
      <c r="A10" s="12" t="s">
        <v>173</v>
      </c>
      <c r="B10" s="9">
        <v>0</v>
      </c>
      <c r="C10" s="10" t="s">
        <v>244</v>
      </c>
      <c r="D10" s="9">
        <v>0</v>
      </c>
      <c r="E10" s="10" t="s">
        <v>244</v>
      </c>
      <c r="F10" s="9">
        <v>0</v>
      </c>
      <c r="G10" s="10" t="s">
        <v>244</v>
      </c>
      <c r="H10" s="9">
        <v>0</v>
      </c>
      <c r="I10" s="10" t="s">
        <v>298</v>
      </c>
      <c r="J10" s="9">
        <v>14.124000000000001</v>
      </c>
      <c r="K10" s="10" t="s">
        <v>159</v>
      </c>
      <c r="L10" s="9">
        <v>12.465</v>
      </c>
      <c r="M10" s="10" t="s">
        <v>159</v>
      </c>
      <c r="N10" s="9">
        <v>0</v>
      </c>
      <c r="O10" s="10" t="s">
        <v>176</v>
      </c>
      <c r="P10" s="9">
        <v>53.843000000000004</v>
      </c>
      <c r="Q10" s="10" t="s">
        <v>159</v>
      </c>
      <c r="R10" s="9">
        <v>80.432000000000002</v>
      </c>
      <c r="S10" s="10" t="s">
        <v>178</v>
      </c>
    </row>
    <row r="11" spans="1:19" x14ac:dyDescent="0.2">
      <c r="A11" s="12" t="s">
        <v>174</v>
      </c>
      <c r="B11" s="9">
        <v>0</v>
      </c>
      <c r="C11" s="10" t="s">
        <v>244</v>
      </c>
      <c r="D11" s="9">
        <v>0</v>
      </c>
      <c r="E11" s="10" t="s">
        <v>244</v>
      </c>
      <c r="F11" s="9">
        <v>0</v>
      </c>
      <c r="G11" s="10" t="s">
        <v>244</v>
      </c>
      <c r="H11" s="9">
        <v>0</v>
      </c>
      <c r="I11" s="10" t="s">
        <v>159</v>
      </c>
      <c r="J11" s="9">
        <v>19.370999999999999</v>
      </c>
      <c r="K11" s="10" t="s">
        <v>215</v>
      </c>
      <c r="L11" s="9">
        <v>13.301</v>
      </c>
      <c r="M11" s="10" t="s">
        <v>159</v>
      </c>
      <c r="N11" s="9">
        <v>0</v>
      </c>
      <c r="O11" s="10" t="s">
        <v>176</v>
      </c>
      <c r="P11" s="9">
        <v>50.128999999999998</v>
      </c>
      <c r="Q11" s="10" t="s">
        <v>159</v>
      </c>
      <c r="R11" s="9">
        <v>82.801000000000002</v>
      </c>
      <c r="S11" s="10" t="s">
        <v>178</v>
      </c>
    </row>
    <row r="12" spans="1:19" x14ac:dyDescent="0.2">
      <c r="A12" s="12" t="s">
        <v>175</v>
      </c>
      <c r="B12" s="9">
        <v>0</v>
      </c>
      <c r="C12" s="10" t="s">
        <v>244</v>
      </c>
      <c r="D12" s="9">
        <v>0</v>
      </c>
      <c r="E12" s="10" t="s">
        <v>244</v>
      </c>
      <c r="F12" s="9">
        <v>0</v>
      </c>
      <c r="G12" s="10" t="s">
        <v>244</v>
      </c>
      <c r="H12" s="9">
        <v>0</v>
      </c>
      <c r="I12" s="10" t="s">
        <v>159</v>
      </c>
      <c r="J12" s="9">
        <v>15.454000000000001</v>
      </c>
      <c r="K12" s="10" t="s">
        <v>159</v>
      </c>
      <c r="L12" s="9">
        <v>12.185</v>
      </c>
      <c r="M12" s="10" t="s">
        <v>159</v>
      </c>
      <c r="N12" s="9">
        <v>0</v>
      </c>
      <c r="O12" s="10" t="s">
        <v>176</v>
      </c>
      <c r="P12" s="9">
        <v>50.683</v>
      </c>
      <c r="Q12" s="10" t="s">
        <v>159</v>
      </c>
      <c r="R12" s="9">
        <v>78.322000000000003</v>
      </c>
      <c r="S12" s="10" t="s">
        <v>178</v>
      </c>
    </row>
    <row r="13" spans="1:19" x14ac:dyDescent="0.2">
      <c r="A13" s="12" t="s">
        <v>179</v>
      </c>
      <c r="B13" s="9">
        <v>0</v>
      </c>
      <c r="C13" s="10" t="s">
        <v>244</v>
      </c>
      <c r="D13" s="9">
        <v>0</v>
      </c>
      <c r="E13" s="10" t="s">
        <v>244</v>
      </c>
      <c r="F13" s="9">
        <v>0</v>
      </c>
      <c r="G13" s="10" t="s">
        <v>244</v>
      </c>
      <c r="H13" s="9">
        <v>0</v>
      </c>
      <c r="I13" s="10" t="s">
        <v>159</v>
      </c>
      <c r="J13" s="9">
        <v>17.983837999999999</v>
      </c>
      <c r="K13" s="10" t="s">
        <v>159</v>
      </c>
      <c r="L13" s="9">
        <v>0</v>
      </c>
      <c r="M13" s="10" t="s">
        <v>299</v>
      </c>
      <c r="N13" s="9">
        <v>0</v>
      </c>
      <c r="O13" s="10" t="s">
        <v>176</v>
      </c>
      <c r="P13" s="9">
        <v>51.509</v>
      </c>
      <c r="Q13" s="10" t="s">
        <v>159</v>
      </c>
      <c r="R13" s="9">
        <v>69.492838000000006</v>
      </c>
      <c r="S13" s="10" t="s">
        <v>178</v>
      </c>
    </row>
    <row r="14" spans="1:19" x14ac:dyDescent="0.2">
      <c r="A14" s="12" t="s">
        <v>180</v>
      </c>
      <c r="B14" s="9">
        <v>0</v>
      </c>
      <c r="C14" s="10" t="s">
        <v>244</v>
      </c>
      <c r="D14" s="9">
        <v>0</v>
      </c>
      <c r="E14" s="10" t="s">
        <v>244</v>
      </c>
      <c r="F14" s="9">
        <v>0</v>
      </c>
      <c r="G14" s="10" t="s">
        <v>244</v>
      </c>
      <c r="H14" s="9">
        <v>0</v>
      </c>
      <c r="I14" s="10" t="s">
        <v>159</v>
      </c>
      <c r="J14" s="9">
        <v>24.2</v>
      </c>
      <c r="K14" s="10" t="s">
        <v>159</v>
      </c>
      <c r="L14" s="9">
        <v>0</v>
      </c>
      <c r="M14" s="10" t="s">
        <v>244</v>
      </c>
      <c r="N14" s="9">
        <v>0</v>
      </c>
      <c r="O14" s="10" t="s">
        <v>176</v>
      </c>
      <c r="P14" s="9">
        <v>51.561</v>
      </c>
      <c r="Q14" s="10" t="s">
        <v>159</v>
      </c>
      <c r="R14" s="9">
        <v>75.760999999999996</v>
      </c>
      <c r="S14" s="10" t="s">
        <v>178</v>
      </c>
    </row>
    <row r="15" spans="1:19" x14ac:dyDescent="0.2">
      <c r="A15" s="12" t="s">
        <v>181</v>
      </c>
      <c r="B15" s="9">
        <v>0</v>
      </c>
      <c r="C15" s="10" t="s">
        <v>244</v>
      </c>
      <c r="D15" s="9">
        <v>0</v>
      </c>
      <c r="E15" s="10" t="s">
        <v>244</v>
      </c>
      <c r="F15" s="9">
        <v>0</v>
      </c>
      <c r="G15" s="10" t="s">
        <v>244</v>
      </c>
      <c r="H15" s="9">
        <v>0</v>
      </c>
      <c r="I15" s="10" t="s">
        <v>159</v>
      </c>
      <c r="J15" s="9">
        <v>23.026</v>
      </c>
      <c r="K15" s="10" t="s">
        <v>159</v>
      </c>
      <c r="L15" s="9">
        <v>0</v>
      </c>
      <c r="M15" s="10" t="s">
        <v>244</v>
      </c>
      <c r="N15" s="9">
        <v>0</v>
      </c>
      <c r="O15" s="10" t="s">
        <v>176</v>
      </c>
      <c r="P15" s="9">
        <v>49.29</v>
      </c>
      <c r="Q15" s="10" t="s">
        <v>159</v>
      </c>
      <c r="R15" s="9">
        <v>72.316000000000003</v>
      </c>
      <c r="S15" s="10" t="s">
        <v>178</v>
      </c>
    </row>
    <row r="16" spans="1:19" x14ac:dyDescent="0.2">
      <c r="A16" s="12" t="s">
        <v>182</v>
      </c>
      <c r="B16" s="9">
        <v>0</v>
      </c>
      <c r="C16" s="10" t="s">
        <v>244</v>
      </c>
      <c r="D16" s="9">
        <v>0</v>
      </c>
      <c r="E16" s="10" t="s">
        <v>244</v>
      </c>
      <c r="F16" s="9">
        <v>0</v>
      </c>
      <c r="G16" s="10" t="s">
        <v>244</v>
      </c>
      <c r="H16" s="9">
        <v>0</v>
      </c>
      <c r="I16" s="10" t="s">
        <v>159</v>
      </c>
      <c r="J16" s="9">
        <v>26.497</v>
      </c>
      <c r="K16" s="10" t="s">
        <v>159</v>
      </c>
      <c r="L16" s="9">
        <v>0</v>
      </c>
      <c r="M16" s="10" t="s">
        <v>244</v>
      </c>
      <c r="N16" s="9">
        <v>0</v>
      </c>
      <c r="O16" s="10" t="s">
        <v>176</v>
      </c>
      <c r="P16" s="9">
        <v>49.246000000000002</v>
      </c>
      <c r="Q16" s="10" t="s">
        <v>159</v>
      </c>
      <c r="R16" s="9">
        <v>75.742999999999995</v>
      </c>
      <c r="S16" s="10" t="s">
        <v>178</v>
      </c>
    </row>
    <row r="17" spans="1:19" x14ac:dyDescent="0.2">
      <c r="A17" s="12" t="s">
        <v>183</v>
      </c>
      <c r="B17" s="9">
        <v>0</v>
      </c>
      <c r="C17" s="10" t="s">
        <v>244</v>
      </c>
      <c r="D17" s="9">
        <v>0</v>
      </c>
      <c r="E17" s="10" t="s">
        <v>244</v>
      </c>
      <c r="F17" s="9">
        <v>0</v>
      </c>
      <c r="G17" s="10" t="s">
        <v>244</v>
      </c>
      <c r="H17" s="9">
        <v>0</v>
      </c>
      <c r="I17" s="10" t="s">
        <v>159</v>
      </c>
      <c r="J17" s="9">
        <v>19.058</v>
      </c>
      <c r="K17" s="10" t="s">
        <v>159</v>
      </c>
      <c r="L17" s="9">
        <v>0</v>
      </c>
      <c r="M17" s="10" t="s">
        <v>244</v>
      </c>
      <c r="N17" s="9">
        <v>0</v>
      </c>
      <c r="O17" s="10" t="s">
        <v>176</v>
      </c>
      <c r="P17" s="9">
        <v>51.884</v>
      </c>
      <c r="Q17" s="10" t="s">
        <v>159</v>
      </c>
      <c r="R17" s="9">
        <v>70.941999999999993</v>
      </c>
      <c r="S17" s="10" t="s">
        <v>178</v>
      </c>
    </row>
    <row r="18" spans="1:19" x14ac:dyDescent="0.2">
      <c r="A18" s="12" t="s">
        <v>185</v>
      </c>
      <c r="B18" s="9">
        <v>0</v>
      </c>
      <c r="C18" s="10" t="s">
        <v>244</v>
      </c>
      <c r="D18" s="9">
        <v>0</v>
      </c>
      <c r="E18" s="10" t="s">
        <v>244</v>
      </c>
      <c r="F18" s="9">
        <v>0</v>
      </c>
      <c r="G18" s="10" t="s">
        <v>244</v>
      </c>
      <c r="H18" s="9">
        <v>0</v>
      </c>
      <c r="I18" s="10" t="s">
        <v>159</v>
      </c>
      <c r="J18" s="9">
        <v>0</v>
      </c>
      <c r="K18" s="10" t="s">
        <v>300</v>
      </c>
      <c r="L18" s="9">
        <v>0</v>
      </c>
      <c r="M18" s="10" t="s">
        <v>244</v>
      </c>
      <c r="N18" s="9">
        <v>0</v>
      </c>
      <c r="O18" s="10" t="s">
        <v>176</v>
      </c>
      <c r="P18" s="9">
        <v>54.01</v>
      </c>
      <c r="Q18" s="10" t="s">
        <v>159</v>
      </c>
      <c r="R18" s="9">
        <v>54.01</v>
      </c>
      <c r="S18" s="10" t="s">
        <v>178</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0</v>
      </c>
      <c r="O19" s="10" t="s">
        <v>176</v>
      </c>
      <c r="P19" s="9">
        <v>46.337000000000003</v>
      </c>
      <c r="Q19" s="10" t="s">
        <v>159</v>
      </c>
      <c r="R19" s="9">
        <v>46.337000000000003</v>
      </c>
      <c r="S19" s="10" t="s">
        <v>178</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56.698999999999998</v>
      </c>
      <c r="Q20" s="10" t="s">
        <v>159</v>
      </c>
      <c r="R20" s="9">
        <v>56.698999999999998</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56.540999999999997</v>
      </c>
      <c r="Q21" s="10" t="s">
        <v>159</v>
      </c>
      <c r="R21" s="9">
        <v>56.540999999999997</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58.521000000000001</v>
      </c>
      <c r="Q22" s="10" t="s">
        <v>159</v>
      </c>
      <c r="R22" s="9">
        <v>58.521000000000001</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62.335000000000001</v>
      </c>
      <c r="Q23" s="10" t="s">
        <v>159</v>
      </c>
      <c r="R23" s="9">
        <v>62.335000000000001</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53.698999999999998</v>
      </c>
      <c r="Q24" s="10" t="s">
        <v>159</v>
      </c>
      <c r="R24" s="9">
        <v>53.698999999999998</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73.885999999999996</v>
      </c>
      <c r="Q25" s="10" t="s">
        <v>159</v>
      </c>
      <c r="R25" s="9">
        <v>73.885999999999996</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79.887</v>
      </c>
      <c r="Q26" s="10" t="s">
        <v>159</v>
      </c>
      <c r="R26" s="9">
        <v>79.887</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80.489999999999995</v>
      </c>
      <c r="Q27" s="10" t="s">
        <v>159</v>
      </c>
      <c r="R27" s="9">
        <v>80.489999999999995</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74.215999999999994</v>
      </c>
      <c r="Q28" s="10" t="s">
        <v>159</v>
      </c>
      <c r="R28" s="9">
        <v>74.215999999999994</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67.912999999999997</v>
      </c>
      <c r="Q29" s="10" t="s">
        <v>159</v>
      </c>
      <c r="R29" s="9">
        <v>67.912999999999997</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103.753</v>
      </c>
      <c r="Q30" s="10" t="s">
        <v>159</v>
      </c>
      <c r="R30" s="9">
        <v>103.753</v>
      </c>
      <c r="S30" s="10" t="s">
        <v>178</v>
      </c>
    </row>
    <row r="31" spans="1:19" x14ac:dyDescent="0.2">
      <c r="A31" s="12" t="s">
        <v>200</v>
      </c>
      <c r="B31" s="9">
        <v>0</v>
      </c>
      <c r="C31" s="10" t="s">
        <v>244</v>
      </c>
      <c r="D31" s="9">
        <v>0</v>
      </c>
      <c r="E31" s="10" t="s">
        <v>244</v>
      </c>
      <c r="F31" s="9">
        <v>0</v>
      </c>
      <c r="G31" s="10" t="s">
        <v>244</v>
      </c>
      <c r="H31" s="9">
        <v>0</v>
      </c>
      <c r="I31" s="10" t="s">
        <v>159</v>
      </c>
      <c r="J31" s="9">
        <v>0</v>
      </c>
      <c r="K31" s="10" t="s">
        <v>159</v>
      </c>
      <c r="L31" s="9">
        <v>0</v>
      </c>
      <c r="M31" s="10" t="s">
        <v>244</v>
      </c>
      <c r="N31" s="9">
        <v>0</v>
      </c>
      <c r="O31" s="10" t="s">
        <v>176</v>
      </c>
      <c r="P31" s="9">
        <v>118.36309</v>
      </c>
      <c r="Q31" s="10" t="s">
        <v>159</v>
      </c>
      <c r="R31" s="9">
        <v>118.36309</v>
      </c>
      <c r="S31" s="10" t="s">
        <v>178</v>
      </c>
    </row>
    <row r="32" spans="1:19" x14ac:dyDescent="0.2">
      <c r="A32" s="15" t="s">
        <v>201</v>
      </c>
      <c r="B32" s="13">
        <v>0</v>
      </c>
      <c r="C32" s="14" t="s">
        <v>244</v>
      </c>
      <c r="D32" s="13">
        <v>0</v>
      </c>
      <c r="E32" s="14" t="s">
        <v>244</v>
      </c>
      <c r="F32" s="13">
        <v>0</v>
      </c>
      <c r="G32" s="14" t="s">
        <v>244</v>
      </c>
      <c r="H32" s="13">
        <v>0</v>
      </c>
      <c r="I32" s="14" t="s">
        <v>159</v>
      </c>
      <c r="J32" s="13">
        <v>0</v>
      </c>
      <c r="K32" s="14" t="s">
        <v>159</v>
      </c>
      <c r="L32" s="13">
        <v>0</v>
      </c>
      <c r="M32" s="14" t="s">
        <v>244</v>
      </c>
      <c r="N32" s="13">
        <v>0</v>
      </c>
      <c r="O32" s="14" t="s">
        <v>176</v>
      </c>
      <c r="P32" s="13">
        <v>141.87152699999999</v>
      </c>
      <c r="Q32" s="14" t="s">
        <v>159</v>
      </c>
      <c r="R32" s="13">
        <v>141.87152699999999</v>
      </c>
      <c r="S32" s="14" t="s">
        <v>178</v>
      </c>
    </row>
    <row r="34" spans="1:2" x14ac:dyDescent="0.2">
      <c r="A34" s="16" t="s">
        <v>202</v>
      </c>
      <c r="B34" s="16" t="s">
        <v>203</v>
      </c>
    </row>
    <row r="36" spans="1:2" x14ac:dyDescent="0.2">
      <c r="B36" s="16" t="s">
        <v>379</v>
      </c>
    </row>
    <row r="37" spans="1:2" x14ac:dyDescent="0.2">
      <c r="B37" s="16" t="s">
        <v>380</v>
      </c>
    </row>
    <row r="38" spans="1:2" x14ac:dyDescent="0.2">
      <c r="B38" s="16" t="s">
        <v>381</v>
      </c>
    </row>
    <row r="39" spans="1:2" x14ac:dyDescent="0.2">
      <c r="B39" s="16" t="s">
        <v>382</v>
      </c>
    </row>
    <row r="40" spans="1:2" x14ac:dyDescent="0.2">
      <c r="B40" s="16" t="s">
        <v>383</v>
      </c>
    </row>
    <row r="42" spans="1:2" x14ac:dyDescent="0.2">
      <c r="B42" s="16" t="s">
        <v>208</v>
      </c>
    </row>
    <row r="43" spans="1:2" x14ac:dyDescent="0.2">
      <c r="B43" s="16" t="s">
        <v>247</v>
      </c>
    </row>
    <row r="44" spans="1:2" x14ac:dyDescent="0.2">
      <c r="B44" s="16" t="s">
        <v>209</v>
      </c>
    </row>
    <row r="47" spans="1:2" x14ac:dyDescent="0.2">
      <c r="A47" s="17" t="str">
        <f>HYPERLINK("#'LOTTERIES 15'!A2", "&lt;&lt;&lt; Previous table")</f>
        <v>&lt;&lt;&lt; Previous table</v>
      </c>
    </row>
    <row r="48" spans="1:2" x14ac:dyDescent="0.2">
      <c r="A48" s="17" t="str">
        <f>HYPERLINK("#'MINOR_GAMING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S4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HYPERLINK("#'INDEX'!B82", "Link to index")</f>
        <v>Link to index</v>
      </c>
    </row>
    <row r="2" spans="1:19" ht="15.75" customHeight="1" x14ac:dyDescent="0.2">
      <c r="A2" s="25" t="s">
        <v>384</v>
      </c>
      <c r="B2" s="24"/>
      <c r="C2" s="24"/>
      <c r="D2" s="24"/>
      <c r="E2" s="24"/>
      <c r="F2" s="24"/>
      <c r="G2" s="24"/>
      <c r="H2" s="24"/>
      <c r="I2" s="24"/>
      <c r="J2" s="24"/>
      <c r="K2" s="24"/>
      <c r="L2" s="24"/>
      <c r="M2" s="24"/>
      <c r="N2" s="24"/>
      <c r="O2" s="24"/>
      <c r="P2" s="24"/>
      <c r="Q2" s="24"/>
      <c r="R2" s="24"/>
      <c r="S2" s="24"/>
    </row>
    <row r="3" spans="1:19" ht="15.75" customHeight="1" x14ac:dyDescent="0.2">
      <c r="A3" s="25" t="s">
        <v>100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244</v>
      </c>
      <c r="H7" s="9">
        <v>461.47483880597002</v>
      </c>
      <c r="I7" s="10" t="s">
        <v>159</v>
      </c>
      <c r="J7" s="9">
        <v>112.376417910448</v>
      </c>
      <c r="K7" s="10" t="s">
        <v>159</v>
      </c>
      <c r="L7" s="9">
        <v>40.6535910447761</v>
      </c>
      <c r="M7" s="10" t="s">
        <v>159</v>
      </c>
      <c r="N7" s="9">
        <v>0</v>
      </c>
      <c r="O7" s="10" t="s">
        <v>176</v>
      </c>
      <c r="P7" s="9">
        <v>117.722632835821</v>
      </c>
      <c r="Q7" s="10" t="s">
        <v>159</v>
      </c>
      <c r="R7" s="9">
        <v>732.22748059701496</v>
      </c>
      <c r="S7" s="10" t="s">
        <v>178</v>
      </c>
    </row>
    <row r="8" spans="1:19" x14ac:dyDescent="0.2">
      <c r="A8" s="12" t="s">
        <v>171</v>
      </c>
      <c r="B8" s="9">
        <v>0</v>
      </c>
      <c r="C8" s="10" t="s">
        <v>244</v>
      </c>
      <c r="D8" s="9">
        <v>0</v>
      </c>
      <c r="E8" s="10" t="s">
        <v>244</v>
      </c>
      <c r="F8" s="9">
        <v>0</v>
      </c>
      <c r="G8" s="10" t="s">
        <v>244</v>
      </c>
      <c r="H8" s="9">
        <v>452.82610619469</v>
      </c>
      <c r="I8" s="10" t="s">
        <v>159</v>
      </c>
      <c r="J8" s="9">
        <v>111.41673451327399</v>
      </c>
      <c r="K8" s="10" t="s">
        <v>159</v>
      </c>
      <c r="L8" s="9">
        <v>36.9741769911505</v>
      </c>
      <c r="M8" s="10" t="s">
        <v>159</v>
      </c>
      <c r="N8" s="9">
        <v>0</v>
      </c>
      <c r="O8" s="10" t="s">
        <v>176</v>
      </c>
      <c r="P8" s="9">
        <v>117.690212389381</v>
      </c>
      <c r="Q8" s="10" t="s">
        <v>159</v>
      </c>
      <c r="R8" s="9">
        <v>718.90723008849602</v>
      </c>
      <c r="S8" s="10" t="s">
        <v>178</v>
      </c>
    </row>
    <row r="9" spans="1:19" x14ac:dyDescent="0.2">
      <c r="A9" s="12" t="s">
        <v>172</v>
      </c>
      <c r="B9" s="9">
        <v>0</v>
      </c>
      <c r="C9" s="10" t="s">
        <v>244</v>
      </c>
      <c r="D9" s="9">
        <v>0</v>
      </c>
      <c r="E9" s="10" t="s">
        <v>244</v>
      </c>
      <c r="F9" s="9">
        <v>0</v>
      </c>
      <c r="G9" s="10" t="s">
        <v>244</v>
      </c>
      <c r="H9" s="9">
        <v>244.24495677233401</v>
      </c>
      <c r="I9" s="10" t="s">
        <v>159</v>
      </c>
      <c r="J9" s="9">
        <v>68.068608069164299</v>
      </c>
      <c r="K9" s="10" t="s">
        <v>159</v>
      </c>
      <c r="L9" s="9">
        <v>32.8310662824207</v>
      </c>
      <c r="M9" s="10" t="s">
        <v>159</v>
      </c>
      <c r="N9" s="9">
        <v>0</v>
      </c>
      <c r="O9" s="10" t="s">
        <v>176</v>
      </c>
      <c r="P9" s="9">
        <v>107.051239193084</v>
      </c>
      <c r="Q9" s="10" t="s">
        <v>159</v>
      </c>
      <c r="R9" s="9">
        <v>452.19587031700303</v>
      </c>
      <c r="S9" s="10" t="s">
        <v>178</v>
      </c>
    </row>
    <row r="10" spans="1:19" x14ac:dyDescent="0.2">
      <c r="A10" s="12" t="s">
        <v>173</v>
      </c>
      <c r="B10" s="9">
        <v>0</v>
      </c>
      <c r="C10" s="10" t="s">
        <v>244</v>
      </c>
      <c r="D10" s="9">
        <v>0</v>
      </c>
      <c r="E10" s="10" t="s">
        <v>244</v>
      </c>
      <c r="F10" s="9">
        <v>0</v>
      </c>
      <c r="G10" s="10" t="s">
        <v>244</v>
      </c>
      <c r="H10" s="9">
        <v>0</v>
      </c>
      <c r="I10" s="10" t="s">
        <v>298</v>
      </c>
      <c r="J10" s="9">
        <v>25.2159456521739</v>
      </c>
      <c r="K10" s="10" t="s">
        <v>159</v>
      </c>
      <c r="L10" s="9">
        <v>22.254089673913001</v>
      </c>
      <c r="M10" s="10" t="s">
        <v>159</v>
      </c>
      <c r="N10" s="9">
        <v>0</v>
      </c>
      <c r="O10" s="10" t="s">
        <v>176</v>
      </c>
      <c r="P10" s="9">
        <v>96.127312500000002</v>
      </c>
      <c r="Q10" s="10" t="s">
        <v>159</v>
      </c>
      <c r="R10" s="9">
        <v>143.597347826087</v>
      </c>
      <c r="S10" s="10" t="s">
        <v>178</v>
      </c>
    </row>
    <row r="11" spans="1:19" x14ac:dyDescent="0.2">
      <c r="A11" s="12" t="s">
        <v>174</v>
      </c>
      <c r="B11" s="9">
        <v>0</v>
      </c>
      <c r="C11" s="10" t="s">
        <v>244</v>
      </c>
      <c r="D11" s="9">
        <v>0</v>
      </c>
      <c r="E11" s="10" t="s">
        <v>244</v>
      </c>
      <c r="F11" s="9">
        <v>0</v>
      </c>
      <c r="G11" s="10" t="s">
        <v>244</v>
      </c>
      <c r="H11" s="9">
        <v>0</v>
      </c>
      <c r="I11" s="10" t="s">
        <v>159</v>
      </c>
      <c r="J11" s="9">
        <v>33.624166446499302</v>
      </c>
      <c r="K11" s="10" t="s">
        <v>215</v>
      </c>
      <c r="L11" s="9">
        <v>23.087865257595801</v>
      </c>
      <c r="M11" s="10" t="s">
        <v>159</v>
      </c>
      <c r="N11" s="9">
        <v>0</v>
      </c>
      <c r="O11" s="10" t="s">
        <v>176</v>
      </c>
      <c r="P11" s="9">
        <v>87.013878467635394</v>
      </c>
      <c r="Q11" s="10" t="s">
        <v>159</v>
      </c>
      <c r="R11" s="9">
        <v>143.72591017173099</v>
      </c>
      <c r="S11" s="10" t="s">
        <v>178</v>
      </c>
    </row>
    <row r="12" spans="1:19" x14ac:dyDescent="0.2">
      <c r="A12" s="12" t="s">
        <v>175</v>
      </c>
      <c r="B12" s="9">
        <v>0</v>
      </c>
      <c r="C12" s="10" t="s">
        <v>244</v>
      </c>
      <c r="D12" s="9">
        <v>0</v>
      </c>
      <c r="E12" s="10" t="s">
        <v>244</v>
      </c>
      <c r="F12" s="9">
        <v>0</v>
      </c>
      <c r="G12" s="10" t="s">
        <v>244</v>
      </c>
      <c r="H12" s="9">
        <v>0</v>
      </c>
      <c r="I12" s="10" t="s">
        <v>159</v>
      </c>
      <c r="J12" s="9">
        <v>26.034046153846202</v>
      </c>
      <c r="K12" s="10" t="s">
        <v>159</v>
      </c>
      <c r="L12" s="9">
        <v>20.527038461538499</v>
      </c>
      <c r="M12" s="10" t="s">
        <v>159</v>
      </c>
      <c r="N12" s="9">
        <v>0</v>
      </c>
      <c r="O12" s="10" t="s">
        <v>176</v>
      </c>
      <c r="P12" s="9">
        <v>85.381361538461505</v>
      </c>
      <c r="Q12" s="10" t="s">
        <v>159</v>
      </c>
      <c r="R12" s="9">
        <v>131.94244615384599</v>
      </c>
      <c r="S12" s="10" t="s">
        <v>178</v>
      </c>
    </row>
    <row r="13" spans="1:19" x14ac:dyDescent="0.2">
      <c r="A13" s="12" t="s">
        <v>179</v>
      </c>
      <c r="B13" s="9">
        <v>0</v>
      </c>
      <c r="C13" s="10" t="s">
        <v>244</v>
      </c>
      <c r="D13" s="9">
        <v>0</v>
      </c>
      <c r="E13" s="10" t="s">
        <v>244</v>
      </c>
      <c r="F13" s="9">
        <v>0</v>
      </c>
      <c r="G13" s="10" t="s">
        <v>244</v>
      </c>
      <c r="H13" s="9">
        <v>0</v>
      </c>
      <c r="I13" s="10" t="s">
        <v>159</v>
      </c>
      <c r="J13" s="9">
        <v>29.575423193992499</v>
      </c>
      <c r="K13" s="10" t="s">
        <v>159</v>
      </c>
      <c r="L13" s="9">
        <v>0</v>
      </c>
      <c r="M13" s="10" t="s">
        <v>299</v>
      </c>
      <c r="N13" s="9">
        <v>0</v>
      </c>
      <c r="O13" s="10" t="s">
        <v>176</v>
      </c>
      <c r="P13" s="9">
        <v>84.709419274092596</v>
      </c>
      <c r="Q13" s="10" t="s">
        <v>159</v>
      </c>
      <c r="R13" s="9">
        <v>114.284842468085</v>
      </c>
      <c r="S13" s="10" t="s">
        <v>178</v>
      </c>
    </row>
    <row r="14" spans="1:19" x14ac:dyDescent="0.2">
      <c r="A14" s="12" t="s">
        <v>180</v>
      </c>
      <c r="B14" s="9">
        <v>0</v>
      </c>
      <c r="C14" s="10" t="s">
        <v>244</v>
      </c>
      <c r="D14" s="9">
        <v>0</v>
      </c>
      <c r="E14" s="10" t="s">
        <v>244</v>
      </c>
      <c r="F14" s="9">
        <v>0</v>
      </c>
      <c r="G14" s="10" t="s">
        <v>244</v>
      </c>
      <c r="H14" s="9">
        <v>0</v>
      </c>
      <c r="I14" s="10" t="s">
        <v>159</v>
      </c>
      <c r="J14" s="9">
        <v>38.873838630806901</v>
      </c>
      <c r="K14" s="10" t="s">
        <v>159</v>
      </c>
      <c r="L14" s="9">
        <v>0</v>
      </c>
      <c r="M14" s="10" t="s">
        <v>244</v>
      </c>
      <c r="N14" s="9">
        <v>0</v>
      </c>
      <c r="O14" s="10" t="s">
        <v>176</v>
      </c>
      <c r="P14" s="9">
        <v>82.825371638141803</v>
      </c>
      <c r="Q14" s="10" t="s">
        <v>159</v>
      </c>
      <c r="R14" s="9">
        <v>121.699210268949</v>
      </c>
      <c r="S14" s="10" t="s">
        <v>178</v>
      </c>
    </row>
    <row r="15" spans="1:19" x14ac:dyDescent="0.2">
      <c r="A15" s="12" t="s">
        <v>181</v>
      </c>
      <c r="B15" s="9">
        <v>0</v>
      </c>
      <c r="C15" s="10" t="s">
        <v>244</v>
      </c>
      <c r="D15" s="9">
        <v>0</v>
      </c>
      <c r="E15" s="10" t="s">
        <v>244</v>
      </c>
      <c r="F15" s="9">
        <v>0</v>
      </c>
      <c r="G15" s="10" t="s">
        <v>244</v>
      </c>
      <c r="H15" s="9">
        <v>0</v>
      </c>
      <c r="I15" s="10" t="s">
        <v>159</v>
      </c>
      <c r="J15" s="9">
        <v>35.848535545023701</v>
      </c>
      <c r="K15" s="10" t="s">
        <v>159</v>
      </c>
      <c r="L15" s="9">
        <v>0</v>
      </c>
      <c r="M15" s="10" t="s">
        <v>244</v>
      </c>
      <c r="N15" s="9">
        <v>0</v>
      </c>
      <c r="O15" s="10" t="s">
        <v>176</v>
      </c>
      <c r="P15" s="9">
        <v>76.738222748815204</v>
      </c>
      <c r="Q15" s="10" t="s">
        <v>159</v>
      </c>
      <c r="R15" s="9">
        <v>112.586758293839</v>
      </c>
      <c r="S15" s="10" t="s">
        <v>178</v>
      </c>
    </row>
    <row r="16" spans="1:19" x14ac:dyDescent="0.2">
      <c r="A16" s="12" t="s">
        <v>182</v>
      </c>
      <c r="B16" s="9">
        <v>0</v>
      </c>
      <c r="C16" s="10" t="s">
        <v>244</v>
      </c>
      <c r="D16" s="9">
        <v>0</v>
      </c>
      <c r="E16" s="10" t="s">
        <v>244</v>
      </c>
      <c r="F16" s="9">
        <v>0</v>
      </c>
      <c r="G16" s="10" t="s">
        <v>244</v>
      </c>
      <c r="H16" s="9">
        <v>0</v>
      </c>
      <c r="I16" s="10" t="s">
        <v>159</v>
      </c>
      <c r="J16" s="9">
        <v>40.065659378596102</v>
      </c>
      <c r="K16" s="10" t="s">
        <v>159</v>
      </c>
      <c r="L16" s="9">
        <v>0</v>
      </c>
      <c r="M16" s="10" t="s">
        <v>244</v>
      </c>
      <c r="N16" s="9">
        <v>0</v>
      </c>
      <c r="O16" s="10" t="s">
        <v>176</v>
      </c>
      <c r="P16" s="9">
        <v>74.464032220943594</v>
      </c>
      <c r="Q16" s="10" t="s">
        <v>159</v>
      </c>
      <c r="R16" s="9">
        <v>114.52969159954</v>
      </c>
      <c r="S16" s="10" t="s">
        <v>178</v>
      </c>
    </row>
    <row r="17" spans="1:19" x14ac:dyDescent="0.2">
      <c r="A17" s="12" t="s">
        <v>183</v>
      </c>
      <c r="B17" s="9">
        <v>0</v>
      </c>
      <c r="C17" s="10" t="s">
        <v>244</v>
      </c>
      <c r="D17" s="9">
        <v>0</v>
      </c>
      <c r="E17" s="10" t="s">
        <v>244</v>
      </c>
      <c r="F17" s="9">
        <v>0</v>
      </c>
      <c r="G17" s="10" t="s">
        <v>244</v>
      </c>
      <c r="H17" s="9">
        <v>0</v>
      </c>
      <c r="I17" s="10" t="s">
        <v>159</v>
      </c>
      <c r="J17" s="9">
        <v>27.8866503340757</v>
      </c>
      <c r="K17" s="10" t="s">
        <v>159</v>
      </c>
      <c r="L17" s="9">
        <v>0</v>
      </c>
      <c r="M17" s="10" t="s">
        <v>244</v>
      </c>
      <c r="N17" s="9">
        <v>0</v>
      </c>
      <c r="O17" s="10" t="s">
        <v>176</v>
      </c>
      <c r="P17" s="9">
        <v>75.919349665924301</v>
      </c>
      <c r="Q17" s="10" t="s">
        <v>159</v>
      </c>
      <c r="R17" s="9">
        <v>103.806</v>
      </c>
      <c r="S17" s="10" t="s">
        <v>178</v>
      </c>
    </row>
    <row r="18" spans="1:19" x14ac:dyDescent="0.2">
      <c r="A18" s="12" t="s">
        <v>185</v>
      </c>
      <c r="B18" s="9">
        <v>0</v>
      </c>
      <c r="C18" s="10" t="s">
        <v>244</v>
      </c>
      <c r="D18" s="9">
        <v>0</v>
      </c>
      <c r="E18" s="10" t="s">
        <v>244</v>
      </c>
      <c r="F18" s="9">
        <v>0</v>
      </c>
      <c r="G18" s="10" t="s">
        <v>244</v>
      </c>
      <c r="H18" s="9">
        <v>0</v>
      </c>
      <c r="I18" s="10" t="s">
        <v>159</v>
      </c>
      <c r="J18" s="9">
        <v>0</v>
      </c>
      <c r="K18" s="10" t="s">
        <v>300</v>
      </c>
      <c r="L18" s="9">
        <v>0</v>
      </c>
      <c r="M18" s="10" t="s">
        <v>244</v>
      </c>
      <c r="N18" s="9">
        <v>0</v>
      </c>
      <c r="O18" s="10" t="s">
        <v>176</v>
      </c>
      <c r="P18" s="9">
        <v>76.640539956803494</v>
      </c>
      <c r="Q18" s="10" t="s">
        <v>159</v>
      </c>
      <c r="R18" s="9">
        <v>76.640539956803494</v>
      </c>
      <c r="S18" s="10" t="s">
        <v>178</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0</v>
      </c>
      <c r="O19" s="10" t="s">
        <v>176</v>
      </c>
      <c r="P19" s="9">
        <v>64.226601265822794</v>
      </c>
      <c r="Q19" s="10" t="s">
        <v>159</v>
      </c>
      <c r="R19" s="9">
        <v>64.226601265822794</v>
      </c>
      <c r="S19" s="10" t="s">
        <v>178</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76.256382804503602</v>
      </c>
      <c r="Q20" s="10" t="s">
        <v>159</v>
      </c>
      <c r="R20" s="9">
        <v>76.256382804503602</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74.294873999999993</v>
      </c>
      <c r="Q21" s="10" t="s">
        <v>159</v>
      </c>
      <c r="R21" s="9">
        <v>74.294873999999993</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75.167736070381196</v>
      </c>
      <c r="Q22" s="10" t="s">
        <v>159</v>
      </c>
      <c r="R22" s="9">
        <v>75.167736070381196</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78.007800000000003</v>
      </c>
      <c r="Q23" s="10" t="s">
        <v>159</v>
      </c>
      <c r="R23" s="9">
        <v>78.007800000000003</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66.067870786516806</v>
      </c>
      <c r="Q24" s="10" t="s">
        <v>159</v>
      </c>
      <c r="R24" s="9">
        <v>66.067870786516806</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89.645617728531903</v>
      </c>
      <c r="Q25" s="10" t="s">
        <v>159</v>
      </c>
      <c r="R25" s="9">
        <v>89.645617728531903</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95.255460980036304</v>
      </c>
      <c r="Q26" s="10" t="s">
        <v>159</v>
      </c>
      <c r="R26" s="9">
        <v>95.255460980036304</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94.179750667853995</v>
      </c>
      <c r="Q27" s="10" t="s">
        <v>159</v>
      </c>
      <c r="R27" s="9">
        <v>94.179750667853995</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85.468732690622303</v>
      </c>
      <c r="Q28" s="10" t="s">
        <v>159</v>
      </c>
      <c r="R28" s="9">
        <v>85.468732690622303</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77.128506482281793</v>
      </c>
      <c r="Q29" s="10" t="s">
        <v>159</v>
      </c>
      <c r="R29" s="9">
        <v>77.128506482281793</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116.02675914893599</v>
      </c>
      <c r="Q30" s="10" t="s">
        <v>159</v>
      </c>
      <c r="R30" s="9">
        <v>116.02675914893599</v>
      </c>
      <c r="S30" s="10" t="s">
        <v>178</v>
      </c>
    </row>
    <row r="31" spans="1:19" x14ac:dyDescent="0.2">
      <c r="A31" s="12" t="s">
        <v>200</v>
      </c>
      <c r="B31" s="9">
        <v>0</v>
      </c>
      <c r="C31" s="10" t="s">
        <v>244</v>
      </c>
      <c r="D31" s="9">
        <v>0</v>
      </c>
      <c r="E31" s="10" t="s">
        <v>244</v>
      </c>
      <c r="F31" s="9">
        <v>0</v>
      </c>
      <c r="G31" s="10" t="s">
        <v>244</v>
      </c>
      <c r="H31" s="9">
        <v>0</v>
      </c>
      <c r="I31" s="10" t="s">
        <v>159</v>
      </c>
      <c r="J31" s="9">
        <v>0</v>
      </c>
      <c r="K31" s="10" t="s">
        <v>159</v>
      </c>
      <c r="L31" s="9">
        <v>0</v>
      </c>
      <c r="M31" s="10" t="s">
        <v>244</v>
      </c>
      <c r="N31" s="9">
        <v>0</v>
      </c>
      <c r="O31" s="10" t="s">
        <v>176</v>
      </c>
      <c r="P31" s="9">
        <v>126.652361775244</v>
      </c>
      <c r="Q31" s="10" t="s">
        <v>159</v>
      </c>
      <c r="R31" s="9">
        <v>126.652361775244</v>
      </c>
      <c r="S31" s="10" t="s">
        <v>178</v>
      </c>
    </row>
    <row r="32" spans="1:19" x14ac:dyDescent="0.2">
      <c r="A32" s="15" t="s">
        <v>201</v>
      </c>
      <c r="B32" s="13">
        <v>0</v>
      </c>
      <c r="C32" s="14" t="s">
        <v>244</v>
      </c>
      <c r="D32" s="13">
        <v>0</v>
      </c>
      <c r="E32" s="14" t="s">
        <v>244</v>
      </c>
      <c r="F32" s="13">
        <v>0</v>
      </c>
      <c r="G32" s="14" t="s">
        <v>244</v>
      </c>
      <c r="H32" s="13">
        <v>0</v>
      </c>
      <c r="I32" s="14" t="s">
        <v>159</v>
      </c>
      <c r="J32" s="13">
        <v>0</v>
      </c>
      <c r="K32" s="14" t="s">
        <v>159</v>
      </c>
      <c r="L32" s="13">
        <v>0</v>
      </c>
      <c r="M32" s="14" t="s">
        <v>244</v>
      </c>
      <c r="N32" s="13">
        <v>0</v>
      </c>
      <c r="O32" s="14" t="s">
        <v>176</v>
      </c>
      <c r="P32" s="13">
        <v>141.87152699999999</v>
      </c>
      <c r="Q32" s="14" t="s">
        <v>159</v>
      </c>
      <c r="R32" s="13">
        <v>141.87152699999999</v>
      </c>
      <c r="S32" s="14" t="s">
        <v>178</v>
      </c>
    </row>
    <row r="34" spans="1:2" x14ac:dyDescent="0.2">
      <c r="A34" s="16" t="s">
        <v>202</v>
      </c>
      <c r="B34" s="16" t="s">
        <v>203</v>
      </c>
    </row>
    <row r="36" spans="1:2" x14ac:dyDescent="0.2">
      <c r="B36" s="16" t="s">
        <v>379</v>
      </c>
    </row>
    <row r="37" spans="1:2" x14ac:dyDescent="0.2">
      <c r="B37" s="16" t="s">
        <v>380</v>
      </c>
    </row>
    <row r="38" spans="1:2" x14ac:dyDescent="0.2">
      <c r="B38" s="16" t="s">
        <v>381</v>
      </c>
    </row>
    <row r="39" spans="1:2" x14ac:dyDescent="0.2">
      <c r="B39" s="16" t="s">
        <v>382</v>
      </c>
    </row>
    <row r="40" spans="1:2" x14ac:dyDescent="0.2">
      <c r="B40" s="16" t="s">
        <v>383</v>
      </c>
    </row>
    <row r="42" spans="1:2" x14ac:dyDescent="0.2">
      <c r="B42" s="16" t="s">
        <v>208</v>
      </c>
    </row>
    <row r="43" spans="1:2" x14ac:dyDescent="0.2">
      <c r="B43" s="16" t="s">
        <v>247</v>
      </c>
    </row>
    <row r="44" spans="1:2" x14ac:dyDescent="0.2">
      <c r="B44" s="16" t="s">
        <v>209</v>
      </c>
    </row>
    <row r="47" spans="1:2" x14ac:dyDescent="0.2">
      <c r="A47" s="17" t="str">
        <f>HYPERLINK("#'MINOR_GAMING 1'!A2", "&lt;&lt;&lt; Previous table")</f>
        <v>&lt;&lt;&lt; Previous table</v>
      </c>
    </row>
    <row r="48" spans="1:2" x14ac:dyDescent="0.2">
      <c r="A48" s="17" t="str">
        <f>HYPERLINK("#'MINOR_GAMING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 "Link to index")</f>
        <v>Link to index</v>
      </c>
    </row>
    <row r="2" spans="1:19" ht="15.75" customHeight="1" x14ac:dyDescent="0.2">
      <c r="A2" s="25" t="s">
        <v>221</v>
      </c>
      <c r="B2" s="24"/>
      <c r="C2" s="24"/>
      <c r="D2" s="24"/>
      <c r="E2" s="24"/>
      <c r="F2" s="24"/>
      <c r="G2" s="24"/>
      <c r="H2" s="24"/>
      <c r="I2" s="24"/>
      <c r="J2" s="24"/>
      <c r="K2" s="24"/>
      <c r="L2" s="24"/>
      <c r="M2" s="24"/>
      <c r="N2" s="24"/>
      <c r="O2" s="24"/>
      <c r="P2" s="24"/>
      <c r="Q2" s="24"/>
      <c r="R2" s="24"/>
      <c r="S2" s="24"/>
    </row>
    <row r="3" spans="1:19" ht="15.75" customHeight="1" x14ac:dyDescent="0.2">
      <c r="A3" s="25" t="s">
        <v>29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33.889432835820898</v>
      </c>
      <c r="C7" s="10" t="s">
        <v>159</v>
      </c>
      <c r="D7" s="9">
        <v>875.08477611940305</v>
      </c>
      <c r="E7" s="10" t="s">
        <v>159</v>
      </c>
      <c r="F7" s="9">
        <v>92.9880537313433</v>
      </c>
      <c r="G7" s="10" t="s">
        <v>159</v>
      </c>
      <c r="H7" s="9">
        <v>918.51934029850702</v>
      </c>
      <c r="I7" s="10" t="s">
        <v>159</v>
      </c>
      <c r="J7" s="9">
        <v>149.06643582089501</v>
      </c>
      <c r="K7" s="10" t="s">
        <v>159</v>
      </c>
      <c r="L7" s="9">
        <v>148.34863880597001</v>
      </c>
      <c r="M7" s="10" t="s">
        <v>159</v>
      </c>
      <c r="N7" s="9">
        <v>1455.7786388059701</v>
      </c>
      <c r="O7" s="10" t="s">
        <v>159</v>
      </c>
      <c r="P7" s="9">
        <v>703.73133134328395</v>
      </c>
      <c r="Q7" s="10" t="s">
        <v>159</v>
      </c>
      <c r="R7" s="9">
        <v>4377.4066477611896</v>
      </c>
      <c r="S7" s="10" t="s">
        <v>159</v>
      </c>
    </row>
    <row r="8" spans="1:19" x14ac:dyDescent="0.2">
      <c r="A8" s="12" t="s">
        <v>171</v>
      </c>
      <c r="B8" s="9">
        <v>31.561194690265499</v>
      </c>
      <c r="C8" s="10" t="s">
        <v>159</v>
      </c>
      <c r="D8" s="9">
        <v>929.68407079645999</v>
      </c>
      <c r="E8" s="10" t="s">
        <v>159</v>
      </c>
      <c r="F8" s="9">
        <v>105.197522123894</v>
      </c>
      <c r="G8" s="10" t="s">
        <v>159</v>
      </c>
      <c r="H8" s="9">
        <v>924.06371681415897</v>
      </c>
      <c r="I8" s="10" t="s">
        <v>159</v>
      </c>
      <c r="J8" s="9">
        <v>148.54789380531</v>
      </c>
      <c r="K8" s="10" t="s">
        <v>159</v>
      </c>
      <c r="L8" s="9">
        <v>159.24400884955801</v>
      </c>
      <c r="M8" s="10" t="s">
        <v>159</v>
      </c>
      <c r="N8" s="9">
        <v>1398.9875044247799</v>
      </c>
      <c r="O8" s="10" t="s">
        <v>159</v>
      </c>
      <c r="P8" s="9">
        <v>553.818053097345</v>
      </c>
      <c r="Q8" s="10" t="s">
        <v>159</v>
      </c>
      <c r="R8" s="9">
        <v>4251.1039646017698</v>
      </c>
      <c r="S8" s="10" t="s">
        <v>159</v>
      </c>
    </row>
    <row r="9" spans="1:19" x14ac:dyDescent="0.2">
      <c r="A9" s="12" t="s">
        <v>172</v>
      </c>
      <c r="B9" s="9">
        <v>33.512680115273803</v>
      </c>
      <c r="C9" s="10" t="s">
        <v>159</v>
      </c>
      <c r="D9" s="9">
        <v>920.93602305475497</v>
      </c>
      <c r="E9" s="10" t="s">
        <v>159</v>
      </c>
      <c r="F9" s="9">
        <v>118.117997118156</v>
      </c>
      <c r="G9" s="10" t="s">
        <v>159</v>
      </c>
      <c r="H9" s="9">
        <v>1004.81239193084</v>
      </c>
      <c r="I9" s="10" t="s">
        <v>159</v>
      </c>
      <c r="J9" s="9">
        <v>143.57627377521601</v>
      </c>
      <c r="K9" s="10" t="s">
        <v>159</v>
      </c>
      <c r="L9" s="9">
        <v>145.92216138328499</v>
      </c>
      <c r="M9" s="10" t="s">
        <v>159</v>
      </c>
      <c r="N9" s="9">
        <v>1559.8902968299701</v>
      </c>
      <c r="O9" s="10" t="s">
        <v>159</v>
      </c>
      <c r="P9" s="9">
        <v>546.35135446685899</v>
      </c>
      <c r="Q9" s="10" t="s">
        <v>159</v>
      </c>
      <c r="R9" s="9">
        <v>4473.1191786743502</v>
      </c>
      <c r="S9" s="10" t="s">
        <v>159</v>
      </c>
    </row>
    <row r="10" spans="1:19" x14ac:dyDescent="0.2">
      <c r="A10" s="12" t="s">
        <v>173</v>
      </c>
      <c r="B10" s="9">
        <v>32.839288043478298</v>
      </c>
      <c r="C10" s="10" t="s">
        <v>159</v>
      </c>
      <c r="D10" s="9">
        <v>944.4375</v>
      </c>
      <c r="E10" s="10" t="s">
        <v>159</v>
      </c>
      <c r="F10" s="9">
        <v>123.38567119565199</v>
      </c>
      <c r="G10" s="10" t="s">
        <v>159</v>
      </c>
      <c r="H10" s="9">
        <v>969.433850543478</v>
      </c>
      <c r="I10" s="10" t="s">
        <v>159</v>
      </c>
      <c r="J10" s="9">
        <v>144.141872282609</v>
      </c>
      <c r="K10" s="10" t="s">
        <v>159</v>
      </c>
      <c r="L10" s="9">
        <v>136.161464673913</v>
      </c>
      <c r="M10" s="10" t="s">
        <v>159</v>
      </c>
      <c r="N10" s="9">
        <v>1688.4650054347801</v>
      </c>
      <c r="O10" s="10" t="s">
        <v>159</v>
      </c>
      <c r="P10" s="9">
        <v>501.79089130434801</v>
      </c>
      <c r="Q10" s="10" t="s">
        <v>159</v>
      </c>
      <c r="R10" s="9">
        <v>4540.6555434782604</v>
      </c>
      <c r="S10" s="10" t="s">
        <v>159</v>
      </c>
    </row>
    <row r="11" spans="1:19" x14ac:dyDescent="0.2">
      <c r="A11" s="12" t="s">
        <v>174</v>
      </c>
      <c r="B11" s="9">
        <v>28.156398943196798</v>
      </c>
      <c r="C11" s="10" t="s">
        <v>159</v>
      </c>
      <c r="D11" s="9">
        <v>926.91677675032997</v>
      </c>
      <c r="E11" s="10" t="s">
        <v>159</v>
      </c>
      <c r="F11" s="9">
        <v>120.73177807133401</v>
      </c>
      <c r="G11" s="10" t="s">
        <v>159</v>
      </c>
      <c r="H11" s="9">
        <v>939.30517569352696</v>
      </c>
      <c r="I11" s="10" t="s">
        <v>159</v>
      </c>
      <c r="J11" s="9">
        <v>159.27867107001299</v>
      </c>
      <c r="K11" s="10" t="s">
        <v>159</v>
      </c>
      <c r="L11" s="9">
        <v>152.42226420079299</v>
      </c>
      <c r="M11" s="10" t="s">
        <v>159</v>
      </c>
      <c r="N11" s="9">
        <v>1581.6567661823001</v>
      </c>
      <c r="O11" s="10" t="s">
        <v>159</v>
      </c>
      <c r="P11" s="9">
        <v>506.26319682959098</v>
      </c>
      <c r="Q11" s="10" t="s">
        <v>159</v>
      </c>
      <c r="R11" s="9">
        <v>4414.7310277410797</v>
      </c>
      <c r="S11" s="10" t="s">
        <v>159</v>
      </c>
    </row>
    <row r="12" spans="1:19" x14ac:dyDescent="0.2">
      <c r="A12" s="12" t="s">
        <v>175</v>
      </c>
      <c r="B12" s="9">
        <v>31.0154538461539</v>
      </c>
      <c r="C12" s="10" t="s">
        <v>159</v>
      </c>
      <c r="D12" s="9">
        <v>911.37692307692305</v>
      </c>
      <c r="E12" s="10" t="s">
        <v>159</v>
      </c>
      <c r="F12" s="9">
        <v>122.939861538462</v>
      </c>
      <c r="G12" s="10" t="s">
        <v>159</v>
      </c>
      <c r="H12" s="9">
        <v>892.92533076923098</v>
      </c>
      <c r="I12" s="10" t="s">
        <v>159</v>
      </c>
      <c r="J12" s="9">
        <v>168.768138461538</v>
      </c>
      <c r="K12" s="10" t="s">
        <v>159</v>
      </c>
      <c r="L12" s="9">
        <v>148.88967692307699</v>
      </c>
      <c r="M12" s="10" t="s">
        <v>159</v>
      </c>
      <c r="N12" s="9">
        <v>1603.3276384615399</v>
      </c>
      <c r="O12" s="10" t="s">
        <v>159</v>
      </c>
      <c r="P12" s="9">
        <v>426.106615384615</v>
      </c>
      <c r="Q12" s="10" t="s">
        <v>159</v>
      </c>
      <c r="R12" s="9">
        <v>4305.3496384615401</v>
      </c>
      <c r="S12" s="10" t="s">
        <v>159</v>
      </c>
    </row>
    <row r="13" spans="1:19" x14ac:dyDescent="0.2">
      <c r="A13" s="12" t="s">
        <v>179</v>
      </c>
      <c r="B13" s="9">
        <v>31.486663329161502</v>
      </c>
      <c r="C13" s="10" t="s">
        <v>159</v>
      </c>
      <c r="D13" s="9">
        <v>906.15018773466795</v>
      </c>
      <c r="E13" s="10" t="s">
        <v>159</v>
      </c>
      <c r="F13" s="9">
        <v>133.03468836045101</v>
      </c>
      <c r="G13" s="10" t="s">
        <v>159</v>
      </c>
      <c r="H13" s="9">
        <v>973.77925156445599</v>
      </c>
      <c r="I13" s="10" t="s">
        <v>159</v>
      </c>
      <c r="J13" s="9">
        <v>177.48538423028799</v>
      </c>
      <c r="K13" s="10" t="s">
        <v>159</v>
      </c>
      <c r="L13" s="9">
        <v>158.512145181477</v>
      </c>
      <c r="M13" s="10" t="s">
        <v>159</v>
      </c>
      <c r="N13" s="9">
        <v>1584.9553516896101</v>
      </c>
      <c r="O13" s="10" t="s">
        <v>159</v>
      </c>
      <c r="P13" s="9">
        <v>469.30850312891101</v>
      </c>
      <c r="Q13" s="10" t="s">
        <v>159</v>
      </c>
      <c r="R13" s="9">
        <v>4434.7121752190196</v>
      </c>
      <c r="S13" s="10" t="s">
        <v>159</v>
      </c>
    </row>
    <row r="14" spans="1:19" x14ac:dyDescent="0.2">
      <c r="A14" s="12" t="s">
        <v>180</v>
      </c>
      <c r="B14" s="9">
        <v>30.613951100244499</v>
      </c>
      <c r="C14" s="10" t="s">
        <v>159</v>
      </c>
      <c r="D14" s="9">
        <v>873.69755501222505</v>
      </c>
      <c r="E14" s="10" t="s">
        <v>159</v>
      </c>
      <c r="F14" s="9">
        <v>139.91369193154</v>
      </c>
      <c r="G14" s="10" t="s">
        <v>159</v>
      </c>
      <c r="H14" s="9">
        <v>882.57267726161399</v>
      </c>
      <c r="I14" s="10" t="s">
        <v>159</v>
      </c>
      <c r="J14" s="9">
        <v>169.72125183374101</v>
      </c>
      <c r="K14" s="10" t="s">
        <v>159</v>
      </c>
      <c r="L14" s="9">
        <v>163.906239608802</v>
      </c>
      <c r="M14" s="10" t="s">
        <v>159</v>
      </c>
      <c r="N14" s="9">
        <v>1480.3543276283599</v>
      </c>
      <c r="O14" s="10" t="s">
        <v>159</v>
      </c>
      <c r="P14" s="9">
        <v>497.78914180929098</v>
      </c>
      <c r="Q14" s="10" t="s">
        <v>159</v>
      </c>
      <c r="R14" s="9">
        <v>4238.5688361858201</v>
      </c>
      <c r="S14" s="10" t="s">
        <v>159</v>
      </c>
    </row>
    <row r="15" spans="1:19" x14ac:dyDescent="0.2">
      <c r="A15" s="12" t="s">
        <v>181</v>
      </c>
      <c r="B15" s="9">
        <v>29.445120853080599</v>
      </c>
      <c r="C15" s="10" t="s">
        <v>159</v>
      </c>
      <c r="D15" s="9">
        <v>993.28436018957302</v>
      </c>
      <c r="E15" s="10" t="s">
        <v>159</v>
      </c>
      <c r="F15" s="9">
        <v>153.40657308056899</v>
      </c>
      <c r="G15" s="10" t="s">
        <v>159</v>
      </c>
      <c r="H15" s="9">
        <v>900.49478672985799</v>
      </c>
      <c r="I15" s="10" t="s">
        <v>159</v>
      </c>
      <c r="J15" s="9">
        <v>194.91726540284401</v>
      </c>
      <c r="K15" s="10" t="s">
        <v>159</v>
      </c>
      <c r="L15" s="9">
        <v>155.32912322274899</v>
      </c>
      <c r="M15" s="10" t="s">
        <v>159</v>
      </c>
      <c r="N15" s="9">
        <v>1599.1053056871999</v>
      </c>
      <c r="O15" s="10" t="s">
        <v>159</v>
      </c>
      <c r="P15" s="9">
        <v>537.92575592417097</v>
      </c>
      <c r="Q15" s="10" t="s">
        <v>159</v>
      </c>
      <c r="R15" s="9">
        <v>4563.9082910900497</v>
      </c>
      <c r="S15" s="10" t="s">
        <v>159</v>
      </c>
    </row>
    <row r="16" spans="1:19" x14ac:dyDescent="0.2">
      <c r="A16" s="12" t="s">
        <v>182</v>
      </c>
      <c r="B16" s="9">
        <v>27.476057537399299</v>
      </c>
      <c r="C16" s="10" t="s">
        <v>159</v>
      </c>
      <c r="D16" s="9">
        <v>1038.9415443037999</v>
      </c>
      <c r="E16" s="10" t="s">
        <v>159</v>
      </c>
      <c r="F16" s="9">
        <v>159.13915995396999</v>
      </c>
      <c r="G16" s="10" t="s">
        <v>159</v>
      </c>
      <c r="H16" s="9">
        <v>795.05770080552395</v>
      </c>
      <c r="I16" s="10" t="s">
        <v>159</v>
      </c>
      <c r="J16" s="9">
        <v>198.93415650172599</v>
      </c>
      <c r="K16" s="10" t="s">
        <v>159</v>
      </c>
      <c r="L16" s="9">
        <v>154.122069044879</v>
      </c>
      <c r="M16" s="10" t="s">
        <v>159</v>
      </c>
      <c r="N16" s="9">
        <v>1606.5502301496001</v>
      </c>
      <c r="O16" s="10" t="s">
        <v>159</v>
      </c>
      <c r="P16" s="9">
        <v>684.98562945914796</v>
      </c>
      <c r="Q16" s="10" t="s">
        <v>159</v>
      </c>
      <c r="R16" s="9">
        <v>4665.20654775604</v>
      </c>
      <c r="S16" s="10" t="s">
        <v>159</v>
      </c>
    </row>
    <row r="17" spans="1:19" x14ac:dyDescent="0.2">
      <c r="A17" s="12" t="s">
        <v>183</v>
      </c>
      <c r="B17" s="9">
        <v>25.9039443207127</v>
      </c>
      <c r="C17" s="10" t="s">
        <v>159</v>
      </c>
      <c r="D17" s="9">
        <v>1030.5491291759499</v>
      </c>
      <c r="E17" s="10" t="s">
        <v>159</v>
      </c>
      <c r="F17" s="9">
        <v>157.015603262806</v>
      </c>
      <c r="G17" s="10" t="s">
        <v>177</v>
      </c>
      <c r="H17" s="9">
        <v>819.92658194158105</v>
      </c>
      <c r="I17" s="10" t="s">
        <v>159</v>
      </c>
      <c r="J17" s="9">
        <v>182.050456570156</v>
      </c>
      <c r="K17" s="10" t="s">
        <v>159</v>
      </c>
      <c r="L17" s="9">
        <v>159.904142538976</v>
      </c>
      <c r="M17" s="10" t="s">
        <v>159</v>
      </c>
      <c r="N17" s="9">
        <v>1611.5814922049001</v>
      </c>
      <c r="O17" s="10" t="s">
        <v>159</v>
      </c>
      <c r="P17" s="9">
        <v>711.456374164811</v>
      </c>
      <c r="Q17" s="10" t="s">
        <v>159</v>
      </c>
      <c r="R17" s="9">
        <v>4698.38772417989</v>
      </c>
      <c r="S17" s="10" t="s">
        <v>159</v>
      </c>
    </row>
    <row r="18" spans="1:19" x14ac:dyDescent="0.2">
      <c r="A18" s="12" t="s">
        <v>185</v>
      </c>
      <c r="B18" s="9">
        <v>26.728406047516199</v>
      </c>
      <c r="C18" s="10" t="s">
        <v>159</v>
      </c>
      <c r="D18" s="9">
        <v>1061.13162634989</v>
      </c>
      <c r="E18" s="10" t="s">
        <v>159</v>
      </c>
      <c r="F18" s="9">
        <v>162.802613390929</v>
      </c>
      <c r="G18" s="10" t="s">
        <v>159</v>
      </c>
      <c r="H18" s="9">
        <v>822.71867170626399</v>
      </c>
      <c r="I18" s="10" t="s">
        <v>159</v>
      </c>
      <c r="J18" s="9">
        <v>190.86914254859599</v>
      </c>
      <c r="K18" s="10" t="s">
        <v>159</v>
      </c>
      <c r="L18" s="9">
        <v>161.64470410367201</v>
      </c>
      <c r="M18" s="10" t="s">
        <v>159</v>
      </c>
      <c r="N18" s="9">
        <v>1728.71599568035</v>
      </c>
      <c r="O18" s="10" t="s">
        <v>159</v>
      </c>
      <c r="P18" s="9">
        <v>759.34016630669601</v>
      </c>
      <c r="Q18" s="10" t="s">
        <v>159</v>
      </c>
      <c r="R18" s="9">
        <v>4913.9513261339098</v>
      </c>
      <c r="S18" s="10" t="s">
        <v>159</v>
      </c>
    </row>
    <row r="19" spans="1:19" x14ac:dyDescent="0.2">
      <c r="A19" s="12" t="s">
        <v>186</v>
      </c>
      <c r="B19" s="9">
        <v>27.4235126582278</v>
      </c>
      <c r="C19" s="10" t="s">
        <v>159</v>
      </c>
      <c r="D19" s="9">
        <v>1018.60087974684</v>
      </c>
      <c r="E19" s="10" t="s">
        <v>159</v>
      </c>
      <c r="F19" s="9">
        <v>152.00036529113899</v>
      </c>
      <c r="G19" s="10" t="s">
        <v>159</v>
      </c>
      <c r="H19" s="9">
        <v>762.58987974683498</v>
      </c>
      <c r="I19" s="10" t="s">
        <v>159</v>
      </c>
      <c r="J19" s="9">
        <v>194.544075949367</v>
      </c>
      <c r="K19" s="10" t="s">
        <v>159</v>
      </c>
      <c r="L19" s="9">
        <v>150.479335443038</v>
      </c>
      <c r="M19" s="10" t="s">
        <v>159</v>
      </c>
      <c r="N19" s="9">
        <v>1829.7160445823399</v>
      </c>
      <c r="O19" s="10" t="s">
        <v>159</v>
      </c>
      <c r="P19" s="9">
        <v>743.62420253164601</v>
      </c>
      <c r="Q19" s="10" t="s">
        <v>159</v>
      </c>
      <c r="R19" s="9">
        <v>4878.9782959494296</v>
      </c>
      <c r="S19" s="10" t="s">
        <v>159</v>
      </c>
    </row>
    <row r="20" spans="1:19" x14ac:dyDescent="0.2">
      <c r="A20" s="12" t="s">
        <v>187</v>
      </c>
      <c r="B20" s="9">
        <v>25.742026612077801</v>
      </c>
      <c r="C20" s="10" t="s">
        <v>159</v>
      </c>
      <c r="D20" s="9">
        <v>1213.1313346980601</v>
      </c>
      <c r="E20" s="10" t="s">
        <v>159</v>
      </c>
      <c r="F20" s="9">
        <v>136.16625458137199</v>
      </c>
      <c r="G20" s="10" t="s">
        <v>159</v>
      </c>
      <c r="H20" s="9">
        <v>764.87711361310096</v>
      </c>
      <c r="I20" s="10" t="s">
        <v>159</v>
      </c>
      <c r="J20" s="9">
        <v>187.37478607983601</v>
      </c>
      <c r="K20" s="10" t="s">
        <v>159</v>
      </c>
      <c r="L20" s="9">
        <v>148.89623950870001</v>
      </c>
      <c r="M20" s="10" t="s">
        <v>159</v>
      </c>
      <c r="N20" s="9">
        <v>1814.94333469806</v>
      </c>
      <c r="O20" s="10" t="s">
        <v>159</v>
      </c>
      <c r="P20" s="9">
        <v>676.96284749232302</v>
      </c>
      <c r="Q20" s="10" t="s">
        <v>159</v>
      </c>
      <c r="R20" s="9">
        <v>4968.0939372835201</v>
      </c>
      <c r="S20" s="10" t="s">
        <v>159</v>
      </c>
    </row>
    <row r="21" spans="1:19" x14ac:dyDescent="0.2">
      <c r="A21" s="12" t="s">
        <v>188</v>
      </c>
      <c r="B21" s="9">
        <v>24.241986000000001</v>
      </c>
      <c r="C21" s="10" t="s">
        <v>159</v>
      </c>
      <c r="D21" s="9">
        <v>1253.182824</v>
      </c>
      <c r="E21" s="10" t="s">
        <v>159</v>
      </c>
      <c r="F21" s="9">
        <v>137.83159638000001</v>
      </c>
      <c r="G21" s="10" t="s">
        <v>159</v>
      </c>
      <c r="H21" s="9">
        <v>773.12474999999995</v>
      </c>
      <c r="I21" s="10" t="s">
        <v>159</v>
      </c>
      <c r="J21" s="9">
        <v>193.494384</v>
      </c>
      <c r="K21" s="10" t="s">
        <v>159</v>
      </c>
      <c r="L21" s="9">
        <v>139.46796000000001</v>
      </c>
      <c r="M21" s="10" t="s">
        <v>159</v>
      </c>
      <c r="N21" s="9">
        <v>2007.84456</v>
      </c>
      <c r="O21" s="10" t="s">
        <v>159</v>
      </c>
      <c r="P21" s="9">
        <v>833.36639400000001</v>
      </c>
      <c r="Q21" s="10" t="s">
        <v>159</v>
      </c>
      <c r="R21" s="9">
        <v>5362.5544543799997</v>
      </c>
      <c r="S21" s="10" t="s">
        <v>159</v>
      </c>
    </row>
    <row r="22" spans="1:19" x14ac:dyDescent="0.2">
      <c r="A22" s="12" t="s">
        <v>189</v>
      </c>
      <c r="B22" s="9">
        <v>21.946240469208199</v>
      </c>
      <c r="C22" s="10" t="s">
        <v>159</v>
      </c>
      <c r="D22" s="9">
        <v>1358.32277419355</v>
      </c>
      <c r="E22" s="10" t="s">
        <v>159</v>
      </c>
      <c r="F22" s="9">
        <v>131.965192117302</v>
      </c>
      <c r="G22" s="10" t="s">
        <v>159</v>
      </c>
      <c r="H22" s="9">
        <v>732.83693841642196</v>
      </c>
      <c r="I22" s="10" t="s">
        <v>159</v>
      </c>
      <c r="J22" s="9">
        <v>184.561126099707</v>
      </c>
      <c r="K22" s="10" t="s">
        <v>159</v>
      </c>
      <c r="L22" s="9">
        <v>118.853419354839</v>
      </c>
      <c r="M22" s="10" t="s">
        <v>159</v>
      </c>
      <c r="N22" s="9">
        <v>1973.0808211143701</v>
      </c>
      <c r="O22" s="10" t="s">
        <v>159</v>
      </c>
      <c r="P22" s="9">
        <v>769.60967155425203</v>
      </c>
      <c r="Q22" s="10" t="s">
        <v>159</v>
      </c>
      <c r="R22" s="9">
        <v>5291.1761833196497</v>
      </c>
      <c r="S22" s="10" t="s">
        <v>159</v>
      </c>
    </row>
    <row r="23" spans="1:19" x14ac:dyDescent="0.2">
      <c r="A23" s="12" t="s">
        <v>190</v>
      </c>
      <c r="B23" s="9">
        <v>21.747325714285701</v>
      </c>
      <c r="C23" s="10" t="s">
        <v>159</v>
      </c>
      <c r="D23" s="9">
        <v>1427.24302285714</v>
      </c>
      <c r="E23" s="10" t="s">
        <v>159</v>
      </c>
      <c r="F23" s="9">
        <v>128.05256122285701</v>
      </c>
      <c r="G23" s="10" t="s">
        <v>159</v>
      </c>
      <c r="H23" s="9">
        <v>697.04070857142904</v>
      </c>
      <c r="I23" s="10" t="s">
        <v>159</v>
      </c>
      <c r="J23" s="9">
        <v>187.435217142857</v>
      </c>
      <c r="K23" s="10" t="s">
        <v>159</v>
      </c>
      <c r="L23" s="9">
        <v>113.366914285714</v>
      </c>
      <c r="M23" s="10" t="s">
        <v>159</v>
      </c>
      <c r="N23" s="9">
        <v>1948.18770857143</v>
      </c>
      <c r="O23" s="10" t="s">
        <v>159</v>
      </c>
      <c r="P23" s="9">
        <v>969.13256571428599</v>
      </c>
      <c r="Q23" s="10" t="s">
        <v>159</v>
      </c>
      <c r="R23" s="9">
        <v>5492.2060240800001</v>
      </c>
      <c r="S23" s="10" t="s">
        <v>159</v>
      </c>
    </row>
    <row r="24" spans="1:19" x14ac:dyDescent="0.2">
      <c r="A24" s="12" t="s">
        <v>191</v>
      </c>
      <c r="B24" s="9">
        <v>20.718876404494399</v>
      </c>
      <c r="C24" s="10" t="s">
        <v>159</v>
      </c>
      <c r="D24" s="9">
        <v>1744.6081348314599</v>
      </c>
      <c r="E24" s="10" t="s">
        <v>159</v>
      </c>
      <c r="F24" s="9">
        <v>129.61732523595501</v>
      </c>
      <c r="G24" s="10" t="s">
        <v>159</v>
      </c>
      <c r="H24" s="9">
        <v>849.34720786516903</v>
      </c>
      <c r="I24" s="10" t="s">
        <v>159</v>
      </c>
      <c r="J24" s="9">
        <v>187.292983146067</v>
      </c>
      <c r="K24" s="10" t="s">
        <v>159</v>
      </c>
      <c r="L24" s="9">
        <v>113.921216292135</v>
      </c>
      <c r="M24" s="10" t="s">
        <v>159</v>
      </c>
      <c r="N24" s="9">
        <v>2293.8256853932598</v>
      </c>
      <c r="O24" s="10" t="s">
        <v>159</v>
      </c>
      <c r="P24" s="9">
        <v>1026.7581235955099</v>
      </c>
      <c r="Q24" s="10" t="s">
        <v>159</v>
      </c>
      <c r="R24" s="9">
        <v>6366.0895527640496</v>
      </c>
      <c r="S24" s="10" t="s">
        <v>159</v>
      </c>
    </row>
    <row r="25" spans="1:19" x14ac:dyDescent="0.2">
      <c r="A25" s="12" t="s">
        <v>193</v>
      </c>
      <c r="B25" s="9">
        <v>25.9160110803324</v>
      </c>
      <c r="C25" s="10" t="s">
        <v>159</v>
      </c>
      <c r="D25" s="9">
        <v>1829.80020498615</v>
      </c>
      <c r="E25" s="10" t="s">
        <v>159</v>
      </c>
      <c r="F25" s="9">
        <v>123.606645373961</v>
      </c>
      <c r="G25" s="10" t="s">
        <v>159</v>
      </c>
      <c r="H25" s="9">
        <v>851.57662427135699</v>
      </c>
      <c r="I25" s="10" t="s">
        <v>159</v>
      </c>
      <c r="J25" s="9">
        <v>216.26522991689799</v>
      </c>
      <c r="K25" s="10" t="s">
        <v>159</v>
      </c>
      <c r="L25" s="9">
        <v>108.95911246537401</v>
      </c>
      <c r="M25" s="10" t="s">
        <v>159</v>
      </c>
      <c r="N25" s="9">
        <v>2246.65366204986</v>
      </c>
      <c r="O25" s="10" t="s">
        <v>159</v>
      </c>
      <c r="P25" s="9">
        <v>900.13367867036004</v>
      </c>
      <c r="Q25" s="10" t="s">
        <v>159</v>
      </c>
      <c r="R25" s="9">
        <v>6302.9111688142902</v>
      </c>
      <c r="S25" s="10" t="s">
        <v>159</v>
      </c>
    </row>
    <row r="26" spans="1:19" x14ac:dyDescent="0.2">
      <c r="A26" s="12" t="s">
        <v>194</v>
      </c>
      <c r="B26" s="9">
        <v>41.113176043557203</v>
      </c>
      <c r="C26" s="10" t="s">
        <v>159</v>
      </c>
      <c r="D26" s="9">
        <v>1840.4990526315801</v>
      </c>
      <c r="E26" s="10" t="s">
        <v>159</v>
      </c>
      <c r="F26" s="9">
        <v>115.80959270417399</v>
      </c>
      <c r="G26" s="10" t="s">
        <v>159</v>
      </c>
      <c r="H26" s="9">
        <v>853.57416152450105</v>
      </c>
      <c r="I26" s="10" t="s">
        <v>159</v>
      </c>
      <c r="J26" s="9">
        <v>161.64465517241399</v>
      </c>
      <c r="K26" s="10" t="s">
        <v>159</v>
      </c>
      <c r="L26" s="9">
        <v>100.56559491833001</v>
      </c>
      <c r="M26" s="10" t="s">
        <v>159</v>
      </c>
      <c r="N26" s="9">
        <v>1855.6591609848999</v>
      </c>
      <c r="O26" s="10" t="s">
        <v>159</v>
      </c>
      <c r="P26" s="9">
        <v>742.67113067150603</v>
      </c>
      <c r="Q26" s="10" t="s">
        <v>184</v>
      </c>
      <c r="R26" s="9">
        <v>5711.53652465096</v>
      </c>
      <c r="S26" s="10" t="s">
        <v>159</v>
      </c>
    </row>
    <row r="27" spans="1:19" x14ac:dyDescent="0.2">
      <c r="A27" s="12" t="s">
        <v>196</v>
      </c>
      <c r="B27" s="9">
        <v>28.9910756901158</v>
      </c>
      <c r="C27" s="10" t="s">
        <v>159</v>
      </c>
      <c r="D27" s="9">
        <v>1842.6644398931401</v>
      </c>
      <c r="E27" s="10" t="s">
        <v>159</v>
      </c>
      <c r="F27" s="9">
        <v>112.77700445236</v>
      </c>
      <c r="G27" s="10" t="s">
        <v>159</v>
      </c>
      <c r="H27" s="9">
        <v>942.91142297417605</v>
      </c>
      <c r="I27" s="10" t="s">
        <v>159</v>
      </c>
      <c r="J27" s="9">
        <v>211.08479786286699</v>
      </c>
      <c r="K27" s="10" t="s">
        <v>159</v>
      </c>
      <c r="L27" s="9">
        <v>94.965409170080207</v>
      </c>
      <c r="M27" s="10" t="s">
        <v>159</v>
      </c>
      <c r="N27" s="9">
        <v>2075.2112530684599</v>
      </c>
      <c r="O27" s="10" t="s">
        <v>159</v>
      </c>
      <c r="P27" s="9">
        <v>659.48525022261799</v>
      </c>
      <c r="Q27" s="10" t="s">
        <v>159</v>
      </c>
      <c r="R27" s="9">
        <v>5968.0906533338202</v>
      </c>
      <c r="S27" s="10" t="s">
        <v>159</v>
      </c>
    </row>
    <row r="28" spans="1:19" x14ac:dyDescent="0.2">
      <c r="A28" s="12" t="s">
        <v>197</v>
      </c>
      <c r="B28" s="9">
        <v>29.569030674846601</v>
      </c>
      <c r="C28" s="10" t="s">
        <v>159</v>
      </c>
      <c r="D28" s="9">
        <v>1617.7528080631</v>
      </c>
      <c r="E28" s="10" t="s">
        <v>159</v>
      </c>
      <c r="F28" s="9">
        <v>106.415574057844</v>
      </c>
      <c r="G28" s="10" t="s">
        <v>159</v>
      </c>
      <c r="H28" s="9">
        <v>1056.1213179697299</v>
      </c>
      <c r="I28" s="10" t="s">
        <v>159</v>
      </c>
      <c r="J28" s="9">
        <v>145.533317171411</v>
      </c>
      <c r="K28" s="10" t="s">
        <v>159</v>
      </c>
      <c r="L28" s="9">
        <v>93.371835786152502</v>
      </c>
      <c r="M28" s="10" t="s">
        <v>159</v>
      </c>
      <c r="N28" s="9">
        <v>1933.66326739993</v>
      </c>
      <c r="O28" s="10" t="s">
        <v>159</v>
      </c>
      <c r="P28" s="9">
        <v>614.288666082384</v>
      </c>
      <c r="Q28" s="10" t="s">
        <v>159</v>
      </c>
      <c r="R28" s="9">
        <v>5596.7158172053996</v>
      </c>
      <c r="S28" s="10" t="s">
        <v>159</v>
      </c>
    </row>
    <row r="29" spans="1:19" x14ac:dyDescent="0.2">
      <c r="A29" s="12" t="s">
        <v>198</v>
      </c>
      <c r="B29" s="9">
        <v>20.9183802938634</v>
      </c>
      <c r="C29" s="10" t="s">
        <v>159</v>
      </c>
      <c r="D29" s="9">
        <v>1189.47777355229</v>
      </c>
      <c r="E29" s="10" t="s">
        <v>159</v>
      </c>
      <c r="F29" s="9">
        <v>82.569624891961993</v>
      </c>
      <c r="G29" s="10" t="s">
        <v>159</v>
      </c>
      <c r="H29" s="9">
        <v>653.60270998921396</v>
      </c>
      <c r="I29" s="10" t="s">
        <v>159</v>
      </c>
      <c r="J29" s="9">
        <v>128.51564958217801</v>
      </c>
      <c r="K29" s="10" t="s">
        <v>159</v>
      </c>
      <c r="L29" s="9">
        <v>69.100444610198807</v>
      </c>
      <c r="M29" s="10" t="s">
        <v>159</v>
      </c>
      <c r="N29" s="9">
        <v>1403.006729192</v>
      </c>
      <c r="O29" s="10" t="s">
        <v>159</v>
      </c>
      <c r="P29" s="9">
        <v>443.982088159032</v>
      </c>
      <c r="Q29" s="10" t="s">
        <v>159</v>
      </c>
      <c r="R29" s="9">
        <v>3991.1734002707299</v>
      </c>
      <c r="S29" s="10" t="s">
        <v>159</v>
      </c>
    </row>
    <row r="30" spans="1:19" x14ac:dyDescent="0.2">
      <c r="A30" s="12" t="s">
        <v>199</v>
      </c>
      <c r="B30" s="9">
        <v>31.010400000000001</v>
      </c>
      <c r="C30" s="10" t="s">
        <v>159</v>
      </c>
      <c r="D30" s="9">
        <v>834.69529531914895</v>
      </c>
      <c r="E30" s="10" t="s">
        <v>159</v>
      </c>
      <c r="F30" s="9">
        <v>110.55716425531899</v>
      </c>
      <c r="G30" s="10" t="s">
        <v>159</v>
      </c>
      <c r="H30" s="9">
        <v>819.93703180871501</v>
      </c>
      <c r="I30" s="10" t="s">
        <v>159</v>
      </c>
      <c r="J30" s="9">
        <v>176.37812966389799</v>
      </c>
      <c r="K30" s="10" t="s">
        <v>159</v>
      </c>
      <c r="L30" s="9">
        <v>95.565646554893604</v>
      </c>
      <c r="M30" s="10" t="s">
        <v>159</v>
      </c>
      <c r="N30" s="9">
        <v>446.41422952207699</v>
      </c>
      <c r="O30" s="10" t="s">
        <v>159</v>
      </c>
      <c r="P30" s="9">
        <v>536.87579744680897</v>
      </c>
      <c r="Q30" s="10" t="s">
        <v>159</v>
      </c>
      <c r="R30" s="9">
        <v>3051.4336945708601</v>
      </c>
      <c r="S30" s="10" t="s">
        <v>159</v>
      </c>
    </row>
    <row r="31" spans="1:19" x14ac:dyDescent="0.2">
      <c r="A31" s="12" t="s">
        <v>200</v>
      </c>
      <c r="B31" s="9">
        <v>30.522679153094501</v>
      </c>
      <c r="C31" s="10" t="s">
        <v>159</v>
      </c>
      <c r="D31" s="9">
        <v>730.22125895765498</v>
      </c>
      <c r="E31" s="10" t="s">
        <v>215</v>
      </c>
      <c r="F31" s="9">
        <v>101.55679153094501</v>
      </c>
      <c r="G31" s="10" t="s">
        <v>159</v>
      </c>
      <c r="H31" s="9">
        <v>774.58339627563498</v>
      </c>
      <c r="I31" s="10" t="s">
        <v>159</v>
      </c>
      <c r="J31" s="9">
        <v>156.718371142671</v>
      </c>
      <c r="K31" s="10" t="s">
        <v>159</v>
      </c>
      <c r="L31" s="9">
        <v>86.581523022801306</v>
      </c>
      <c r="M31" s="10" t="s">
        <v>159</v>
      </c>
      <c r="N31" s="9">
        <v>689.76084978674305</v>
      </c>
      <c r="O31" s="10" t="s">
        <v>159</v>
      </c>
      <c r="P31" s="9">
        <v>458.96586156351799</v>
      </c>
      <c r="Q31" s="10" t="s">
        <v>159</v>
      </c>
      <c r="R31" s="9">
        <v>3028.9107314330599</v>
      </c>
      <c r="S31" s="10" t="s">
        <v>159</v>
      </c>
    </row>
    <row r="32" spans="1:19" x14ac:dyDescent="0.2">
      <c r="A32" s="15" t="s">
        <v>201</v>
      </c>
      <c r="B32" s="13">
        <v>37.716000000000001</v>
      </c>
      <c r="C32" s="14" t="s">
        <v>159</v>
      </c>
      <c r="D32" s="13">
        <v>932.65700000000004</v>
      </c>
      <c r="E32" s="14" t="s">
        <v>195</v>
      </c>
      <c r="F32" s="13">
        <v>103.01300000000001</v>
      </c>
      <c r="G32" s="14" t="s">
        <v>159</v>
      </c>
      <c r="H32" s="13">
        <v>799.75464898999996</v>
      </c>
      <c r="I32" s="14" t="s">
        <v>159</v>
      </c>
      <c r="J32" s="13">
        <v>175.35105883</v>
      </c>
      <c r="K32" s="14" t="s">
        <v>159</v>
      </c>
      <c r="L32" s="13">
        <v>87.821592999999993</v>
      </c>
      <c r="M32" s="14" t="s">
        <v>159</v>
      </c>
      <c r="N32" s="13">
        <v>983.21238128176503</v>
      </c>
      <c r="O32" s="14" t="s">
        <v>159</v>
      </c>
      <c r="P32" s="13">
        <v>492.17899999999997</v>
      </c>
      <c r="Q32" s="14" t="s">
        <v>159</v>
      </c>
      <c r="R32" s="13">
        <v>3611.7046821017698</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5'!A2", "&lt;&lt;&lt; Previous table")</f>
        <v>&lt;&lt;&lt; Previous table</v>
      </c>
    </row>
    <row r="44" spans="1:2" x14ac:dyDescent="0.2">
      <c r="A44" s="17" t="str">
        <f>HYPERLINK("#'CASINO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S4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HYPERLINK("#'INDEX'!B83", "Link to index")</f>
        <v>Link to index</v>
      </c>
    </row>
    <row r="2" spans="1:19" ht="15.75" customHeight="1" x14ac:dyDescent="0.2">
      <c r="A2" s="25" t="s">
        <v>385</v>
      </c>
      <c r="B2" s="24"/>
      <c r="C2" s="24"/>
      <c r="D2" s="24"/>
      <c r="E2" s="24"/>
      <c r="F2" s="24"/>
      <c r="G2" s="24"/>
      <c r="H2" s="24"/>
      <c r="I2" s="24"/>
      <c r="J2" s="24"/>
      <c r="K2" s="24"/>
      <c r="L2" s="24"/>
      <c r="M2" s="24"/>
      <c r="N2" s="24"/>
      <c r="O2" s="24"/>
      <c r="P2" s="24"/>
      <c r="Q2" s="24"/>
      <c r="R2" s="24"/>
      <c r="S2" s="24"/>
    </row>
    <row r="3" spans="1:19" ht="15.75" customHeight="1" x14ac:dyDescent="0.2">
      <c r="A3" s="25" t="s">
        <v>101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244</v>
      </c>
      <c r="H7" s="18">
        <v>94.269561435787693</v>
      </c>
      <c r="I7" s="10" t="s">
        <v>159</v>
      </c>
      <c r="J7" s="18">
        <v>51.000472622180801</v>
      </c>
      <c r="K7" s="10" t="s">
        <v>159</v>
      </c>
      <c r="L7" s="18">
        <v>59.307558716743401</v>
      </c>
      <c r="M7" s="10" t="s">
        <v>159</v>
      </c>
      <c r="N7" s="18">
        <v>0</v>
      </c>
      <c r="O7" s="10" t="s">
        <v>176</v>
      </c>
      <c r="P7" s="18">
        <v>44.917217880234503</v>
      </c>
      <c r="Q7" s="10" t="s">
        <v>159</v>
      </c>
      <c r="R7" s="18">
        <v>26.992580543129499</v>
      </c>
      <c r="S7" s="10" t="s">
        <v>178</v>
      </c>
    </row>
    <row r="8" spans="1:19" x14ac:dyDescent="0.2">
      <c r="A8" s="12" t="s">
        <v>171</v>
      </c>
      <c r="B8" s="18">
        <v>0</v>
      </c>
      <c r="C8" s="10" t="s">
        <v>244</v>
      </c>
      <c r="D8" s="18">
        <v>0</v>
      </c>
      <c r="E8" s="10" t="s">
        <v>244</v>
      </c>
      <c r="F8" s="18">
        <v>0</v>
      </c>
      <c r="G8" s="10" t="s">
        <v>244</v>
      </c>
      <c r="H8" s="18">
        <v>92.093353059270996</v>
      </c>
      <c r="I8" s="10" t="s">
        <v>159</v>
      </c>
      <c r="J8" s="18">
        <v>50.805824080117098</v>
      </c>
      <c r="K8" s="10" t="s">
        <v>159</v>
      </c>
      <c r="L8" s="18">
        <v>54.490200446706503</v>
      </c>
      <c r="M8" s="10" t="s">
        <v>159</v>
      </c>
      <c r="N8" s="18">
        <v>0</v>
      </c>
      <c r="O8" s="10" t="s">
        <v>176</v>
      </c>
      <c r="P8" s="18">
        <v>44.643559486885003</v>
      </c>
      <c r="Q8" s="10" t="s">
        <v>159</v>
      </c>
      <c r="R8" s="18">
        <v>26.483584383578901</v>
      </c>
      <c r="S8" s="10" t="s">
        <v>178</v>
      </c>
    </row>
    <row r="9" spans="1:19" x14ac:dyDescent="0.2">
      <c r="A9" s="12" t="s">
        <v>172</v>
      </c>
      <c r="B9" s="18">
        <v>0</v>
      </c>
      <c r="C9" s="10" t="s">
        <v>244</v>
      </c>
      <c r="D9" s="18">
        <v>0</v>
      </c>
      <c r="E9" s="10" t="s">
        <v>244</v>
      </c>
      <c r="F9" s="18">
        <v>0</v>
      </c>
      <c r="G9" s="10" t="s">
        <v>244</v>
      </c>
      <c r="H9" s="18">
        <v>49.977219685910597</v>
      </c>
      <c r="I9" s="10" t="s">
        <v>159</v>
      </c>
      <c r="J9" s="18">
        <v>31.548667402050501</v>
      </c>
      <c r="K9" s="10" t="s">
        <v>159</v>
      </c>
      <c r="L9" s="18">
        <v>49.3662669536401</v>
      </c>
      <c r="M9" s="10" t="s">
        <v>159</v>
      </c>
      <c r="N9" s="18">
        <v>0</v>
      </c>
      <c r="O9" s="10" t="s">
        <v>176</v>
      </c>
      <c r="P9" s="18">
        <v>40.878741102511398</v>
      </c>
      <c r="Q9" s="10" t="s">
        <v>159</v>
      </c>
      <c r="R9" s="18">
        <v>16.8253217248986</v>
      </c>
      <c r="S9" s="10" t="s">
        <v>178</v>
      </c>
    </row>
    <row r="10" spans="1:19" x14ac:dyDescent="0.2">
      <c r="A10" s="12" t="s">
        <v>173</v>
      </c>
      <c r="B10" s="18">
        <v>0</v>
      </c>
      <c r="C10" s="10" t="s">
        <v>244</v>
      </c>
      <c r="D10" s="18">
        <v>0</v>
      </c>
      <c r="E10" s="10" t="s">
        <v>244</v>
      </c>
      <c r="F10" s="18">
        <v>0</v>
      </c>
      <c r="G10" s="10" t="s">
        <v>244</v>
      </c>
      <c r="H10" s="18">
        <v>0</v>
      </c>
      <c r="I10" s="10" t="s">
        <v>298</v>
      </c>
      <c r="J10" s="18">
        <v>12.3087917139626</v>
      </c>
      <c r="K10" s="10" t="s">
        <v>159</v>
      </c>
      <c r="L10" s="18">
        <v>35.346360303187602</v>
      </c>
      <c r="M10" s="10" t="s">
        <v>159</v>
      </c>
      <c r="N10" s="18">
        <v>0</v>
      </c>
      <c r="O10" s="10" t="s">
        <v>176</v>
      </c>
      <c r="P10" s="18">
        <v>38.277617407952</v>
      </c>
      <c r="Q10" s="10" t="s">
        <v>159</v>
      </c>
      <c r="R10" s="18">
        <v>5.58506608656936</v>
      </c>
      <c r="S10" s="10" t="s">
        <v>178</v>
      </c>
    </row>
    <row r="11" spans="1:19" x14ac:dyDescent="0.2">
      <c r="A11" s="12" t="s">
        <v>174</v>
      </c>
      <c r="B11" s="18">
        <v>0</v>
      </c>
      <c r="C11" s="10" t="s">
        <v>244</v>
      </c>
      <c r="D11" s="18">
        <v>0</v>
      </c>
      <c r="E11" s="10" t="s">
        <v>244</v>
      </c>
      <c r="F11" s="18">
        <v>0</v>
      </c>
      <c r="G11" s="10" t="s">
        <v>244</v>
      </c>
      <c r="H11" s="18">
        <v>0</v>
      </c>
      <c r="I11" s="10" t="s">
        <v>159</v>
      </c>
      <c r="J11" s="18">
        <v>16.753601578925998</v>
      </c>
      <c r="K11" s="10" t="s">
        <v>215</v>
      </c>
      <c r="L11" s="18">
        <v>37.540889680418402</v>
      </c>
      <c r="M11" s="10" t="s">
        <v>159</v>
      </c>
      <c r="N11" s="18">
        <v>0</v>
      </c>
      <c r="O11" s="10" t="s">
        <v>176</v>
      </c>
      <c r="P11" s="18">
        <v>35.046164612595099</v>
      </c>
      <c r="Q11" s="10" t="s">
        <v>159</v>
      </c>
      <c r="R11" s="18">
        <v>5.6650808394877901</v>
      </c>
      <c r="S11" s="10" t="s">
        <v>178</v>
      </c>
    </row>
    <row r="12" spans="1:19" x14ac:dyDescent="0.2">
      <c r="A12" s="12" t="s">
        <v>175</v>
      </c>
      <c r="B12" s="18">
        <v>0</v>
      </c>
      <c r="C12" s="10" t="s">
        <v>244</v>
      </c>
      <c r="D12" s="18">
        <v>0</v>
      </c>
      <c r="E12" s="10" t="s">
        <v>244</v>
      </c>
      <c r="F12" s="18">
        <v>0</v>
      </c>
      <c r="G12" s="10" t="s">
        <v>244</v>
      </c>
      <c r="H12" s="18">
        <v>0</v>
      </c>
      <c r="I12" s="10" t="s">
        <v>159</v>
      </c>
      <c r="J12" s="18">
        <v>13.250097956755001</v>
      </c>
      <c r="K12" s="10" t="s">
        <v>159</v>
      </c>
      <c r="L12" s="18">
        <v>34.045727729176498</v>
      </c>
      <c r="M12" s="10" t="s">
        <v>159</v>
      </c>
      <c r="N12" s="18">
        <v>0</v>
      </c>
      <c r="O12" s="10" t="s">
        <v>176</v>
      </c>
      <c r="P12" s="18">
        <v>34.858665008662598</v>
      </c>
      <c r="Q12" s="10" t="s">
        <v>159</v>
      </c>
      <c r="R12" s="18">
        <v>5.2811325501426696</v>
      </c>
      <c r="S12" s="10" t="s">
        <v>178</v>
      </c>
    </row>
    <row r="13" spans="1:19" x14ac:dyDescent="0.2">
      <c r="A13" s="12" t="s">
        <v>179</v>
      </c>
      <c r="B13" s="18">
        <v>0</v>
      </c>
      <c r="C13" s="10" t="s">
        <v>244</v>
      </c>
      <c r="D13" s="18">
        <v>0</v>
      </c>
      <c r="E13" s="10" t="s">
        <v>244</v>
      </c>
      <c r="F13" s="18">
        <v>0</v>
      </c>
      <c r="G13" s="10" t="s">
        <v>244</v>
      </c>
      <c r="H13" s="18">
        <v>0</v>
      </c>
      <c r="I13" s="10" t="s">
        <v>159</v>
      </c>
      <c r="J13" s="18">
        <v>15.2859646058393</v>
      </c>
      <c r="K13" s="10" t="s">
        <v>159</v>
      </c>
      <c r="L13" s="18">
        <v>0</v>
      </c>
      <c r="M13" s="10" t="s">
        <v>299</v>
      </c>
      <c r="N13" s="18">
        <v>0</v>
      </c>
      <c r="O13" s="10" t="s">
        <v>176</v>
      </c>
      <c r="P13" s="18">
        <v>34.816128609261</v>
      </c>
      <c r="Q13" s="10" t="s">
        <v>159</v>
      </c>
      <c r="R13" s="18">
        <v>4.6196335515155198</v>
      </c>
      <c r="S13" s="10" t="s">
        <v>178</v>
      </c>
    </row>
    <row r="14" spans="1:19" x14ac:dyDescent="0.2">
      <c r="A14" s="12" t="s">
        <v>180</v>
      </c>
      <c r="B14" s="18">
        <v>0</v>
      </c>
      <c r="C14" s="10" t="s">
        <v>244</v>
      </c>
      <c r="D14" s="18">
        <v>0</v>
      </c>
      <c r="E14" s="10" t="s">
        <v>244</v>
      </c>
      <c r="F14" s="18">
        <v>0</v>
      </c>
      <c r="G14" s="10" t="s">
        <v>244</v>
      </c>
      <c r="H14" s="18">
        <v>0</v>
      </c>
      <c r="I14" s="10" t="s">
        <v>159</v>
      </c>
      <c r="J14" s="18">
        <v>20.384552047362899</v>
      </c>
      <c r="K14" s="10" t="s">
        <v>159</v>
      </c>
      <c r="L14" s="18">
        <v>0</v>
      </c>
      <c r="M14" s="10" t="s">
        <v>244</v>
      </c>
      <c r="N14" s="18">
        <v>0</v>
      </c>
      <c r="O14" s="10" t="s">
        <v>176</v>
      </c>
      <c r="P14" s="18">
        <v>34.208215584538799</v>
      </c>
      <c r="Q14" s="10" t="s">
        <v>159</v>
      </c>
      <c r="R14" s="18">
        <v>4.9655800900432103</v>
      </c>
      <c r="S14" s="10" t="s">
        <v>178</v>
      </c>
    </row>
    <row r="15" spans="1:19" x14ac:dyDescent="0.2">
      <c r="A15" s="12" t="s">
        <v>181</v>
      </c>
      <c r="B15" s="18">
        <v>0</v>
      </c>
      <c r="C15" s="10" t="s">
        <v>244</v>
      </c>
      <c r="D15" s="18">
        <v>0</v>
      </c>
      <c r="E15" s="10" t="s">
        <v>244</v>
      </c>
      <c r="F15" s="18">
        <v>0</v>
      </c>
      <c r="G15" s="10" t="s">
        <v>244</v>
      </c>
      <c r="H15" s="18">
        <v>0</v>
      </c>
      <c r="I15" s="10" t="s">
        <v>159</v>
      </c>
      <c r="J15" s="18">
        <v>19.194787580657302</v>
      </c>
      <c r="K15" s="10" t="s">
        <v>159</v>
      </c>
      <c r="L15" s="18">
        <v>0</v>
      </c>
      <c r="M15" s="10" t="s">
        <v>244</v>
      </c>
      <c r="N15" s="18">
        <v>0</v>
      </c>
      <c r="O15" s="10" t="s">
        <v>176</v>
      </c>
      <c r="P15" s="18">
        <v>32.0392921714989</v>
      </c>
      <c r="Q15" s="10" t="s">
        <v>159</v>
      </c>
      <c r="R15" s="18">
        <v>4.6686974988613299</v>
      </c>
      <c r="S15" s="10" t="s">
        <v>178</v>
      </c>
    </row>
    <row r="16" spans="1:19" x14ac:dyDescent="0.2">
      <c r="A16" s="12" t="s">
        <v>182</v>
      </c>
      <c r="B16" s="18">
        <v>0</v>
      </c>
      <c r="C16" s="10" t="s">
        <v>244</v>
      </c>
      <c r="D16" s="18">
        <v>0</v>
      </c>
      <c r="E16" s="10" t="s">
        <v>244</v>
      </c>
      <c r="F16" s="18">
        <v>0</v>
      </c>
      <c r="G16" s="10" t="s">
        <v>244</v>
      </c>
      <c r="H16" s="18">
        <v>0</v>
      </c>
      <c r="I16" s="10" t="s">
        <v>159</v>
      </c>
      <c r="J16" s="18">
        <v>21.8210626743052</v>
      </c>
      <c r="K16" s="10" t="s">
        <v>159</v>
      </c>
      <c r="L16" s="18">
        <v>0</v>
      </c>
      <c r="M16" s="10" t="s">
        <v>244</v>
      </c>
      <c r="N16" s="18">
        <v>0</v>
      </c>
      <c r="O16" s="10" t="s">
        <v>176</v>
      </c>
      <c r="P16" s="18">
        <v>31.2089557015472</v>
      </c>
      <c r="Q16" s="10" t="s">
        <v>159</v>
      </c>
      <c r="R16" s="18">
        <v>4.8031049124863197</v>
      </c>
      <c r="S16" s="10" t="s">
        <v>178</v>
      </c>
    </row>
    <row r="17" spans="1:19" x14ac:dyDescent="0.2">
      <c r="A17" s="12" t="s">
        <v>183</v>
      </c>
      <c r="B17" s="18">
        <v>0</v>
      </c>
      <c r="C17" s="10" t="s">
        <v>244</v>
      </c>
      <c r="D17" s="18">
        <v>0</v>
      </c>
      <c r="E17" s="10" t="s">
        <v>244</v>
      </c>
      <c r="F17" s="18">
        <v>0</v>
      </c>
      <c r="G17" s="10" t="s">
        <v>244</v>
      </c>
      <c r="H17" s="18">
        <v>0</v>
      </c>
      <c r="I17" s="10" t="s">
        <v>159</v>
      </c>
      <c r="J17" s="18">
        <v>15.487383690219801</v>
      </c>
      <c r="K17" s="10" t="s">
        <v>159</v>
      </c>
      <c r="L17" s="18">
        <v>0</v>
      </c>
      <c r="M17" s="10" t="s">
        <v>244</v>
      </c>
      <c r="N17" s="18">
        <v>0</v>
      </c>
      <c r="O17" s="10" t="s">
        <v>176</v>
      </c>
      <c r="P17" s="18">
        <v>31.862684138206301</v>
      </c>
      <c r="Q17" s="10" t="s">
        <v>159</v>
      </c>
      <c r="R17" s="18">
        <v>4.4033975717380898</v>
      </c>
      <c r="S17" s="10" t="s">
        <v>178</v>
      </c>
    </row>
    <row r="18" spans="1:19" x14ac:dyDescent="0.2">
      <c r="A18" s="12" t="s">
        <v>185</v>
      </c>
      <c r="B18" s="18">
        <v>0</v>
      </c>
      <c r="C18" s="10" t="s">
        <v>244</v>
      </c>
      <c r="D18" s="18">
        <v>0</v>
      </c>
      <c r="E18" s="10" t="s">
        <v>244</v>
      </c>
      <c r="F18" s="18">
        <v>0</v>
      </c>
      <c r="G18" s="10" t="s">
        <v>244</v>
      </c>
      <c r="H18" s="18">
        <v>0</v>
      </c>
      <c r="I18" s="10" t="s">
        <v>159</v>
      </c>
      <c r="J18" s="18">
        <v>0</v>
      </c>
      <c r="K18" s="10" t="s">
        <v>300</v>
      </c>
      <c r="L18" s="18">
        <v>0</v>
      </c>
      <c r="M18" s="10" t="s">
        <v>244</v>
      </c>
      <c r="N18" s="18">
        <v>0</v>
      </c>
      <c r="O18" s="10" t="s">
        <v>176</v>
      </c>
      <c r="P18" s="18">
        <v>32.064163948148803</v>
      </c>
      <c r="Q18" s="10" t="s">
        <v>159</v>
      </c>
      <c r="R18" s="18">
        <v>3.2763216365132499</v>
      </c>
      <c r="S18" s="10" t="s">
        <v>178</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v>
      </c>
      <c r="O19" s="10" t="s">
        <v>176</v>
      </c>
      <c r="P19" s="18">
        <v>26.716228074727301</v>
      </c>
      <c r="Q19" s="10" t="s">
        <v>159</v>
      </c>
      <c r="R19" s="18">
        <v>2.7540865825813499</v>
      </c>
      <c r="S19" s="10" t="s">
        <v>178</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31.814112529117899</v>
      </c>
      <c r="Q20" s="10" t="s">
        <v>159</v>
      </c>
      <c r="R20" s="18">
        <v>3.3140020928263101</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30.7648443597921</v>
      </c>
      <c r="Q21" s="10" t="s">
        <v>159</v>
      </c>
      <c r="R21" s="18">
        <v>3.2483950130147501</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30.938070463793501</v>
      </c>
      <c r="Q22" s="10" t="s">
        <v>159</v>
      </c>
      <c r="R22" s="18">
        <v>3.3008690438402599</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32.335423148708202</v>
      </c>
      <c r="Q23" s="10" t="s">
        <v>159</v>
      </c>
      <c r="R23" s="18">
        <v>3.4564113727827999</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27.5653232043001</v>
      </c>
      <c r="Q24" s="10" t="s">
        <v>159</v>
      </c>
      <c r="R24" s="18">
        <v>2.93175863479052</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37.660786342090503</v>
      </c>
      <c r="Q25" s="10" t="s">
        <v>159</v>
      </c>
      <c r="R25" s="18">
        <v>3.97160756952302</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40.377640389467601</v>
      </c>
      <c r="Q26" s="10" t="s">
        <v>159</v>
      </c>
      <c r="R26" s="18">
        <v>4.2221777620502303</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40.1940841439107</v>
      </c>
      <c r="Q27" s="10" t="s">
        <v>159</v>
      </c>
      <c r="R27" s="18">
        <v>4.1810590234476699</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36.5183114365012</v>
      </c>
      <c r="Q28" s="10" t="s">
        <v>159</v>
      </c>
      <c r="R28" s="18">
        <v>3.7914487596423201</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32.784131269760501</v>
      </c>
      <c r="Q29" s="10" t="s">
        <v>159</v>
      </c>
      <c r="R29" s="18">
        <v>3.41698789344882</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49.223127321722501</v>
      </c>
      <c r="Q30" s="10" t="s">
        <v>159</v>
      </c>
      <c r="R30" s="18">
        <v>5.18082659233656</v>
      </c>
      <c r="S30" s="10" t="s">
        <v>178</v>
      </c>
    </row>
    <row r="31" spans="1:19" x14ac:dyDescent="0.2">
      <c r="A31" s="12" t="s">
        <v>200</v>
      </c>
      <c r="B31" s="18">
        <v>0</v>
      </c>
      <c r="C31" s="10" t="s">
        <v>244</v>
      </c>
      <c r="D31" s="18">
        <v>0</v>
      </c>
      <c r="E31" s="10" t="s">
        <v>244</v>
      </c>
      <c r="F31" s="18">
        <v>0</v>
      </c>
      <c r="G31" s="10" t="s">
        <v>244</v>
      </c>
      <c r="H31" s="18">
        <v>0</v>
      </c>
      <c r="I31" s="10" t="s">
        <v>159</v>
      </c>
      <c r="J31" s="18">
        <v>0</v>
      </c>
      <c r="K31" s="10" t="s">
        <v>159</v>
      </c>
      <c r="L31" s="18">
        <v>0</v>
      </c>
      <c r="M31" s="10" t="s">
        <v>244</v>
      </c>
      <c r="N31" s="18">
        <v>0</v>
      </c>
      <c r="O31" s="10" t="s">
        <v>176</v>
      </c>
      <c r="P31" s="18">
        <v>55.3203892797343</v>
      </c>
      <c r="Q31" s="10" t="s">
        <v>159</v>
      </c>
      <c r="R31" s="18">
        <v>5.8658666050228199</v>
      </c>
      <c r="S31" s="10" t="s">
        <v>178</v>
      </c>
    </row>
    <row r="32" spans="1:19" x14ac:dyDescent="0.2">
      <c r="A32" s="15" t="s">
        <v>201</v>
      </c>
      <c r="B32" s="19">
        <v>0</v>
      </c>
      <c r="C32" s="14" t="s">
        <v>244</v>
      </c>
      <c r="D32" s="19">
        <v>0</v>
      </c>
      <c r="E32" s="14" t="s">
        <v>244</v>
      </c>
      <c r="F32" s="19">
        <v>0</v>
      </c>
      <c r="G32" s="14" t="s">
        <v>244</v>
      </c>
      <c r="H32" s="19">
        <v>0</v>
      </c>
      <c r="I32" s="14" t="s">
        <v>159</v>
      </c>
      <c r="J32" s="19">
        <v>0</v>
      </c>
      <c r="K32" s="14" t="s">
        <v>159</v>
      </c>
      <c r="L32" s="19">
        <v>0</v>
      </c>
      <c r="M32" s="14" t="s">
        <v>244</v>
      </c>
      <c r="N32" s="19">
        <v>0</v>
      </c>
      <c r="O32" s="14" t="s">
        <v>176</v>
      </c>
      <c r="P32" s="19">
        <v>64.614892417840295</v>
      </c>
      <c r="Q32" s="14" t="s">
        <v>159</v>
      </c>
      <c r="R32" s="19">
        <v>6.8867639031148</v>
      </c>
      <c r="S32" s="14" t="s">
        <v>178</v>
      </c>
    </row>
    <row r="34" spans="1:2" x14ac:dyDescent="0.2">
      <c r="A34" s="16" t="s">
        <v>202</v>
      </c>
      <c r="B34" s="16" t="s">
        <v>203</v>
      </c>
    </row>
    <row r="36" spans="1:2" x14ac:dyDescent="0.2">
      <c r="B36" s="16" t="s">
        <v>379</v>
      </c>
    </row>
    <row r="37" spans="1:2" x14ac:dyDescent="0.2">
      <c r="B37" s="16" t="s">
        <v>380</v>
      </c>
    </row>
    <row r="38" spans="1:2" x14ac:dyDescent="0.2">
      <c r="B38" s="16" t="s">
        <v>381</v>
      </c>
    </row>
    <row r="39" spans="1:2" x14ac:dyDescent="0.2">
      <c r="B39" s="16" t="s">
        <v>382</v>
      </c>
    </row>
    <row r="40" spans="1:2" x14ac:dyDescent="0.2">
      <c r="B40" s="16" t="s">
        <v>383</v>
      </c>
    </row>
    <row r="42" spans="1:2" x14ac:dyDescent="0.2">
      <c r="B42" s="16" t="s">
        <v>208</v>
      </c>
    </row>
    <row r="43" spans="1:2" x14ac:dyDescent="0.2">
      <c r="B43" s="16" t="s">
        <v>247</v>
      </c>
    </row>
    <row r="44" spans="1:2" x14ac:dyDescent="0.2">
      <c r="B44" s="16" t="s">
        <v>209</v>
      </c>
    </row>
    <row r="47" spans="1:2" x14ac:dyDescent="0.2">
      <c r="A47" s="17" t="str">
        <f>HYPERLINK("#'MINOR_GAMING 2'!A2", "&lt;&lt;&lt; Previous table")</f>
        <v>&lt;&lt;&lt; Previous table</v>
      </c>
    </row>
    <row r="48" spans="1:2" x14ac:dyDescent="0.2">
      <c r="A48" s="17" t="str">
        <f>HYPERLINK("#'MINOR_GAMING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S48"/>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HYPERLINK("#'INDEX'!B84", "Link to index")</f>
        <v>Link to index</v>
      </c>
    </row>
    <row r="2" spans="1:19" ht="15.75" customHeight="1" x14ac:dyDescent="0.2">
      <c r="A2" s="25" t="s">
        <v>386</v>
      </c>
      <c r="B2" s="24"/>
      <c r="C2" s="24"/>
      <c r="D2" s="24"/>
      <c r="E2" s="24"/>
      <c r="F2" s="24"/>
      <c r="G2" s="24"/>
      <c r="H2" s="24"/>
      <c r="I2" s="24"/>
      <c r="J2" s="24"/>
      <c r="K2" s="24"/>
      <c r="L2" s="24"/>
      <c r="M2" s="24"/>
      <c r="N2" s="24"/>
      <c r="O2" s="24"/>
      <c r="P2" s="24"/>
      <c r="Q2" s="24"/>
      <c r="R2" s="24"/>
      <c r="S2" s="24"/>
    </row>
    <row r="3" spans="1:19" ht="15.75" customHeight="1" x14ac:dyDescent="0.2">
      <c r="A3" s="25" t="s">
        <v>102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244</v>
      </c>
      <c r="H7" s="18">
        <v>184.88090108451499</v>
      </c>
      <c r="I7" s="10" t="s">
        <v>159</v>
      </c>
      <c r="J7" s="18">
        <v>100.021822426187</v>
      </c>
      <c r="K7" s="10" t="s">
        <v>159</v>
      </c>
      <c r="L7" s="18">
        <v>116.3136300803</v>
      </c>
      <c r="M7" s="10" t="s">
        <v>159</v>
      </c>
      <c r="N7" s="18">
        <v>0</v>
      </c>
      <c r="O7" s="10" t="s">
        <v>176</v>
      </c>
      <c r="P7" s="18">
        <v>88.091379544220999</v>
      </c>
      <c r="Q7" s="10" t="s">
        <v>159</v>
      </c>
      <c r="R7" s="18">
        <v>52.937687811451099</v>
      </c>
      <c r="S7" s="10" t="s">
        <v>178</v>
      </c>
    </row>
    <row r="8" spans="1:19" x14ac:dyDescent="0.2">
      <c r="A8" s="12" t="s">
        <v>171</v>
      </c>
      <c r="B8" s="18">
        <v>0</v>
      </c>
      <c r="C8" s="10" t="s">
        <v>244</v>
      </c>
      <c r="D8" s="18">
        <v>0</v>
      </c>
      <c r="E8" s="10" t="s">
        <v>244</v>
      </c>
      <c r="F8" s="18">
        <v>0</v>
      </c>
      <c r="G8" s="10" t="s">
        <v>244</v>
      </c>
      <c r="H8" s="18">
        <v>178.48180814141901</v>
      </c>
      <c r="I8" s="10" t="s">
        <v>159</v>
      </c>
      <c r="J8" s="18">
        <v>98.464384721642901</v>
      </c>
      <c r="K8" s="10" t="s">
        <v>159</v>
      </c>
      <c r="L8" s="18">
        <v>105.604901750697</v>
      </c>
      <c r="M8" s="10" t="s">
        <v>159</v>
      </c>
      <c r="N8" s="18">
        <v>0</v>
      </c>
      <c r="O8" s="10" t="s">
        <v>176</v>
      </c>
      <c r="P8" s="18">
        <v>86.521588740069305</v>
      </c>
      <c r="Q8" s="10" t="s">
        <v>159</v>
      </c>
      <c r="R8" s="18">
        <v>51.326592743396297</v>
      </c>
      <c r="S8" s="10" t="s">
        <v>178</v>
      </c>
    </row>
    <row r="9" spans="1:19" x14ac:dyDescent="0.2">
      <c r="A9" s="12" t="s">
        <v>172</v>
      </c>
      <c r="B9" s="18">
        <v>0</v>
      </c>
      <c r="C9" s="10" t="s">
        <v>244</v>
      </c>
      <c r="D9" s="18">
        <v>0</v>
      </c>
      <c r="E9" s="10" t="s">
        <v>244</v>
      </c>
      <c r="F9" s="18">
        <v>0</v>
      </c>
      <c r="G9" s="10" t="s">
        <v>244</v>
      </c>
      <c r="H9" s="18">
        <v>94.625456292920106</v>
      </c>
      <c r="I9" s="10" t="s">
        <v>159</v>
      </c>
      <c r="J9" s="18">
        <v>59.733355859213702</v>
      </c>
      <c r="K9" s="10" t="s">
        <v>159</v>
      </c>
      <c r="L9" s="18">
        <v>93.468695644212005</v>
      </c>
      <c r="M9" s="10" t="s">
        <v>159</v>
      </c>
      <c r="N9" s="18">
        <v>0</v>
      </c>
      <c r="O9" s="10" t="s">
        <v>176</v>
      </c>
      <c r="P9" s="18">
        <v>77.398653903025803</v>
      </c>
      <c r="Q9" s="10" t="s">
        <v>159</v>
      </c>
      <c r="R9" s="18">
        <v>31.856588971926101</v>
      </c>
      <c r="S9" s="10" t="s">
        <v>178</v>
      </c>
    </row>
    <row r="10" spans="1:19" x14ac:dyDescent="0.2">
      <c r="A10" s="12" t="s">
        <v>173</v>
      </c>
      <c r="B10" s="18">
        <v>0</v>
      </c>
      <c r="C10" s="10" t="s">
        <v>244</v>
      </c>
      <c r="D10" s="18">
        <v>0</v>
      </c>
      <c r="E10" s="10" t="s">
        <v>244</v>
      </c>
      <c r="F10" s="18">
        <v>0</v>
      </c>
      <c r="G10" s="10" t="s">
        <v>244</v>
      </c>
      <c r="H10" s="18">
        <v>0</v>
      </c>
      <c r="I10" s="10" t="s">
        <v>298</v>
      </c>
      <c r="J10" s="18">
        <v>21.975206945851799</v>
      </c>
      <c r="K10" s="10" t="s">
        <v>159</v>
      </c>
      <c r="L10" s="18">
        <v>63.104779128245198</v>
      </c>
      <c r="M10" s="10" t="s">
        <v>159</v>
      </c>
      <c r="N10" s="18">
        <v>0</v>
      </c>
      <c r="O10" s="10" t="s">
        <v>176</v>
      </c>
      <c r="P10" s="18">
        <v>68.338028904957895</v>
      </c>
      <c r="Q10" s="10" t="s">
        <v>159</v>
      </c>
      <c r="R10" s="18">
        <v>9.9711641817284509</v>
      </c>
      <c r="S10" s="10" t="s">
        <v>178</v>
      </c>
    </row>
    <row r="11" spans="1:19" x14ac:dyDescent="0.2">
      <c r="A11" s="12" t="s">
        <v>174</v>
      </c>
      <c r="B11" s="18">
        <v>0</v>
      </c>
      <c r="C11" s="10" t="s">
        <v>244</v>
      </c>
      <c r="D11" s="18">
        <v>0</v>
      </c>
      <c r="E11" s="10" t="s">
        <v>244</v>
      </c>
      <c r="F11" s="18">
        <v>0</v>
      </c>
      <c r="G11" s="10" t="s">
        <v>244</v>
      </c>
      <c r="H11" s="18">
        <v>0</v>
      </c>
      <c r="I11" s="10" t="s">
        <v>159</v>
      </c>
      <c r="J11" s="18">
        <v>29.080888341755301</v>
      </c>
      <c r="K11" s="10" t="s">
        <v>215</v>
      </c>
      <c r="L11" s="18">
        <v>65.163446552271793</v>
      </c>
      <c r="M11" s="10" t="s">
        <v>159</v>
      </c>
      <c r="N11" s="18">
        <v>0</v>
      </c>
      <c r="O11" s="10" t="s">
        <v>176</v>
      </c>
      <c r="P11" s="18">
        <v>60.833104756869197</v>
      </c>
      <c r="Q11" s="10" t="s">
        <v>159</v>
      </c>
      <c r="R11" s="18">
        <v>9.8334428310263604</v>
      </c>
      <c r="S11" s="10" t="s">
        <v>178</v>
      </c>
    </row>
    <row r="12" spans="1:19" x14ac:dyDescent="0.2">
      <c r="A12" s="12" t="s">
        <v>175</v>
      </c>
      <c r="B12" s="18">
        <v>0</v>
      </c>
      <c r="C12" s="10" t="s">
        <v>244</v>
      </c>
      <c r="D12" s="18">
        <v>0</v>
      </c>
      <c r="E12" s="10" t="s">
        <v>244</v>
      </c>
      <c r="F12" s="18">
        <v>0</v>
      </c>
      <c r="G12" s="10" t="s">
        <v>244</v>
      </c>
      <c r="H12" s="18">
        <v>0</v>
      </c>
      <c r="I12" s="10" t="s">
        <v>159</v>
      </c>
      <c r="J12" s="18">
        <v>22.321318865610301</v>
      </c>
      <c r="K12" s="10" t="s">
        <v>159</v>
      </c>
      <c r="L12" s="18">
        <v>57.353956712997302</v>
      </c>
      <c r="M12" s="10" t="s">
        <v>159</v>
      </c>
      <c r="N12" s="18">
        <v>0</v>
      </c>
      <c r="O12" s="10" t="s">
        <v>176</v>
      </c>
      <c r="P12" s="18">
        <v>58.723443360746899</v>
      </c>
      <c r="Q12" s="10" t="s">
        <v>159</v>
      </c>
      <c r="R12" s="18">
        <v>8.8966771421634299</v>
      </c>
      <c r="S12" s="10" t="s">
        <v>178</v>
      </c>
    </row>
    <row r="13" spans="1:19" x14ac:dyDescent="0.2">
      <c r="A13" s="12" t="s">
        <v>179</v>
      </c>
      <c r="B13" s="18">
        <v>0</v>
      </c>
      <c r="C13" s="10" t="s">
        <v>244</v>
      </c>
      <c r="D13" s="18">
        <v>0</v>
      </c>
      <c r="E13" s="10" t="s">
        <v>244</v>
      </c>
      <c r="F13" s="18">
        <v>0</v>
      </c>
      <c r="G13" s="10" t="s">
        <v>244</v>
      </c>
      <c r="H13" s="18">
        <v>0</v>
      </c>
      <c r="I13" s="10" t="s">
        <v>159</v>
      </c>
      <c r="J13" s="18">
        <v>25.138620140266401</v>
      </c>
      <c r="K13" s="10" t="s">
        <v>159</v>
      </c>
      <c r="L13" s="18">
        <v>0</v>
      </c>
      <c r="M13" s="10" t="s">
        <v>299</v>
      </c>
      <c r="N13" s="18">
        <v>0</v>
      </c>
      <c r="O13" s="10" t="s">
        <v>176</v>
      </c>
      <c r="P13" s="18">
        <v>57.257062568922301</v>
      </c>
      <c r="Q13" s="10" t="s">
        <v>159</v>
      </c>
      <c r="R13" s="18">
        <v>7.5972446641944797</v>
      </c>
      <c r="S13" s="10" t="s">
        <v>178</v>
      </c>
    </row>
    <row r="14" spans="1:19" x14ac:dyDescent="0.2">
      <c r="A14" s="12" t="s">
        <v>180</v>
      </c>
      <c r="B14" s="18">
        <v>0</v>
      </c>
      <c r="C14" s="10" t="s">
        <v>244</v>
      </c>
      <c r="D14" s="18">
        <v>0</v>
      </c>
      <c r="E14" s="10" t="s">
        <v>244</v>
      </c>
      <c r="F14" s="18">
        <v>0</v>
      </c>
      <c r="G14" s="10" t="s">
        <v>244</v>
      </c>
      <c r="H14" s="18">
        <v>0</v>
      </c>
      <c r="I14" s="10" t="s">
        <v>159</v>
      </c>
      <c r="J14" s="18">
        <v>32.744867225226002</v>
      </c>
      <c r="K14" s="10" t="s">
        <v>159</v>
      </c>
      <c r="L14" s="18">
        <v>0</v>
      </c>
      <c r="M14" s="10" t="s">
        <v>244</v>
      </c>
      <c r="N14" s="18">
        <v>0</v>
      </c>
      <c r="O14" s="10" t="s">
        <v>176</v>
      </c>
      <c r="P14" s="18">
        <v>54.950605474430297</v>
      </c>
      <c r="Q14" s="10" t="s">
        <v>159</v>
      </c>
      <c r="R14" s="18">
        <v>7.9764941788713699</v>
      </c>
      <c r="S14" s="10" t="s">
        <v>178</v>
      </c>
    </row>
    <row r="15" spans="1:19" x14ac:dyDescent="0.2">
      <c r="A15" s="12" t="s">
        <v>181</v>
      </c>
      <c r="B15" s="18">
        <v>0</v>
      </c>
      <c r="C15" s="10" t="s">
        <v>244</v>
      </c>
      <c r="D15" s="18">
        <v>0</v>
      </c>
      <c r="E15" s="10" t="s">
        <v>244</v>
      </c>
      <c r="F15" s="18">
        <v>0</v>
      </c>
      <c r="G15" s="10" t="s">
        <v>244</v>
      </c>
      <c r="H15" s="18">
        <v>0</v>
      </c>
      <c r="I15" s="10" t="s">
        <v>159</v>
      </c>
      <c r="J15" s="18">
        <v>29.883828058037601</v>
      </c>
      <c r="K15" s="10" t="s">
        <v>159</v>
      </c>
      <c r="L15" s="18">
        <v>0</v>
      </c>
      <c r="M15" s="10" t="s">
        <v>244</v>
      </c>
      <c r="N15" s="18">
        <v>0</v>
      </c>
      <c r="O15" s="10" t="s">
        <v>176</v>
      </c>
      <c r="P15" s="18">
        <v>49.881078096385799</v>
      </c>
      <c r="Q15" s="10" t="s">
        <v>159</v>
      </c>
      <c r="R15" s="18">
        <v>7.2685645894594604</v>
      </c>
      <c r="S15" s="10" t="s">
        <v>178</v>
      </c>
    </row>
    <row r="16" spans="1:19" x14ac:dyDescent="0.2">
      <c r="A16" s="12" t="s">
        <v>182</v>
      </c>
      <c r="B16" s="18">
        <v>0</v>
      </c>
      <c r="C16" s="10" t="s">
        <v>244</v>
      </c>
      <c r="D16" s="18">
        <v>0</v>
      </c>
      <c r="E16" s="10" t="s">
        <v>244</v>
      </c>
      <c r="F16" s="18">
        <v>0</v>
      </c>
      <c r="G16" s="10" t="s">
        <v>244</v>
      </c>
      <c r="H16" s="18">
        <v>0</v>
      </c>
      <c r="I16" s="10" t="s">
        <v>159</v>
      </c>
      <c r="J16" s="18">
        <v>32.995254722712303</v>
      </c>
      <c r="K16" s="10" t="s">
        <v>159</v>
      </c>
      <c r="L16" s="18">
        <v>0</v>
      </c>
      <c r="M16" s="10" t="s">
        <v>244</v>
      </c>
      <c r="N16" s="18">
        <v>0</v>
      </c>
      <c r="O16" s="10" t="s">
        <v>176</v>
      </c>
      <c r="P16" s="18">
        <v>47.190526803029897</v>
      </c>
      <c r="Q16" s="10" t="s">
        <v>159</v>
      </c>
      <c r="R16" s="18">
        <v>7.2626925834373104</v>
      </c>
      <c r="S16" s="10" t="s">
        <v>178</v>
      </c>
    </row>
    <row r="17" spans="1:19" x14ac:dyDescent="0.2">
      <c r="A17" s="12" t="s">
        <v>183</v>
      </c>
      <c r="B17" s="18">
        <v>0</v>
      </c>
      <c r="C17" s="10" t="s">
        <v>244</v>
      </c>
      <c r="D17" s="18">
        <v>0</v>
      </c>
      <c r="E17" s="10" t="s">
        <v>244</v>
      </c>
      <c r="F17" s="18">
        <v>0</v>
      </c>
      <c r="G17" s="10" t="s">
        <v>244</v>
      </c>
      <c r="H17" s="18">
        <v>0</v>
      </c>
      <c r="I17" s="10" t="s">
        <v>159</v>
      </c>
      <c r="J17" s="18">
        <v>22.661940054508701</v>
      </c>
      <c r="K17" s="10" t="s">
        <v>159</v>
      </c>
      <c r="L17" s="18">
        <v>0</v>
      </c>
      <c r="M17" s="10" t="s">
        <v>244</v>
      </c>
      <c r="N17" s="18">
        <v>0</v>
      </c>
      <c r="O17" s="10" t="s">
        <v>176</v>
      </c>
      <c r="P17" s="18">
        <v>46.623125787976797</v>
      </c>
      <c r="Q17" s="10" t="s">
        <v>159</v>
      </c>
      <c r="R17" s="18">
        <v>6.4432788521869098</v>
      </c>
      <c r="S17" s="10" t="s">
        <v>178</v>
      </c>
    </row>
    <row r="18" spans="1:19" x14ac:dyDescent="0.2">
      <c r="A18" s="12" t="s">
        <v>185</v>
      </c>
      <c r="B18" s="18">
        <v>0</v>
      </c>
      <c r="C18" s="10" t="s">
        <v>244</v>
      </c>
      <c r="D18" s="18">
        <v>0</v>
      </c>
      <c r="E18" s="10" t="s">
        <v>244</v>
      </c>
      <c r="F18" s="18">
        <v>0</v>
      </c>
      <c r="G18" s="10" t="s">
        <v>244</v>
      </c>
      <c r="H18" s="18">
        <v>0</v>
      </c>
      <c r="I18" s="10" t="s">
        <v>159</v>
      </c>
      <c r="J18" s="18">
        <v>0</v>
      </c>
      <c r="K18" s="10" t="s">
        <v>300</v>
      </c>
      <c r="L18" s="18">
        <v>0</v>
      </c>
      <c r="M18" s="10" t="s">
        <v>244</v>
      </c>
      <c r="N18" s="18">
        <v>0</v>
      </c>
      <c r="O18" s="10" t="s">
        <v>176</v>
      </c>
      <c r="P18" s="18">
        <v>45.499256401584802</v>
      </c>
      <c r="Q18" s="10" t="s">
        <v>159</v>
      </c>
      <c r="R18" s="18">
        <v>4.6491216310782004</v>
      </c>
      <c r="S18" s="10" t="s">
        <v>178</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v>
      </c>
      <c r="O19" s="10" t="s">
        <v>176</v>
      </c>
      <c r="P19" s="18">
        <v>37.030721192185297</v>
      </c>
      <c r="Q19" s="10" t="s">
        <v>159</v>
      </c>
      <c r="R19" s="18">
        <v>3.8173731745906001</v>
      </c>
      <c r="S19" s="10" t="s">
        <v>178</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42.787864752570002</v>
      </c>
      <c r="Q20" s="10" t="s">
        <v>159</v>
      </c>
      <c r="R20" s="18">
        <v>4.4571123336476699</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40.425005488766899</v>
      </c>
      <c r="Q21" s="10" t="s">
        <v>159</v>
      </c>
      <c r="R21" s="18">
        <v>4.26839104710138</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39.738635962292001</v>
      </c>
      <c r="Q22" s="10" t="s">
        <v>159</v>
      </c>
      <c r="R22" s="18">
        <v>4.23982592727869</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40.465472397526298</v>
      </c>
      <c r="Q23" s="10" t="s">
        <v>159</v>
      </c>
      <c r="R23" s="18">
        <v>4.3254519465110404</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33.914639223268097</v>
      </c>
      <c r="Q24" s="10" t="s">
        <v>159</v>
      </c>
      <c r="R24" s="18">
        <v>3.6070513540400202</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45.693696448298098</v>
      </c>
      <c r="Q25" s="10" t="s">
        <v>159</v>
      </c>
      <c r="R25" s="18">
        <v>4.8187371619143597</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48.145389720290702</v>
      </c>
      <c r="Q26" s="10" t="s">
        <v>159</v>
      </c>
      <c r="R26" s="18">
        <v>5.0344297453121696</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47.030299701779697</v>
      </c>
      <c r="Q27" s="10" t="s">
        <v>159</v>
      </c>
      <c r="R27" s="18">
        <v>4.8921741378541697</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42.055268385243302</v>
      </c>
      <c r="Q28" s="10" t="s">
        <v>159</v>
      </c>
      <c r="R28" s="18">
        <v>4.3663134707887901</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37.232799039295898</v>
      </c>
      <c r="Q29" s="10" t="s">
        <v>159</v>
      </c>
      <c r="R29" s="18">
        <v>3.8806586793359998</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55.046118553824201</v>
      </c>
      <c r="Q30" s="10" t="s">
        <v>159</v>
      </c>
      <c r="R30" s="18">
        <v>5.7937073551746803</v>
      </c>
      <c r="S30" s="10" t="s">
        <v>178</v>
      </c>
    </row>
    <row r="31" spans="1:19" x14ac:dyDescent="0.2">
      <c r="A31" s="12" t="s">
        <v>200</v>
      </c>
      <c r="B31" s="18">
        <v>0</v>
      </c>
      <c r="C31" s="10" t="s">
        <v>244</v>
      </c>
      <c r="D31" s="18">
        <v>0</v>
      </c>
      <c r="E31" s="10" t="s">
        <v>244</v>
      </c>
      <c r="F31" s="18">
        <v>0</v>
      </c>
      <c r="G31" s="10" t="s">
        <v>244</v>
      </c>
      <c r="H31" s="18">
        <v>0</v>
      </c>
      <c r="I31" s="10" t="s">
        <v>159</v>
      </c>
      <c r="J31" s="18">
        <v>0</v>
      </c>
      <c r="K31" s="10" t="s">
        <v>159</v>
      </c>
      <c r="L31" s="18">
        <v>0</v>
      </c>
      <c r="M31" s="10" t="s">
        <v>244</v>
      </c>
      <c r="N31" s="18">
        <v>0</v>
      </c>
      <c r="O31" s="10" t="s">
        <v>176</v>
      </c>
      <c r="P31" s="18">
        <v>59.194618496393304</v>
      </c>
      <c r="Q31" s="10" t="s">
        <v>159</v>
      </c>
      <c r="R31" s="18">
        <v>6.2766683379478696</v>
      </c>
      <c r="S31" s="10" t="s">
        <v>178</v>
      </c>
    </row>
    <row r="32" spans="1:19" x14ac:dyDescent="0.2">
      <c r="A32" s="15" t="s">
        <v>201</v>
      </c>
      <c r="B32" s="19">
        <v>0</v>
      </c>
      <c r="C32" s="14" t="s">
        <v>244</v>
      </c>
      <c r="D32" s="19">
        <v>0</v>
      </c>
      <c r="E32" s="14" t="s">
        <v>244</v>
      </c>
      <c r="F32" s="19">
        <v>0</v>
      </c>
      <c r="G32" s="14" t="s">
        <v>244</v>
      </c>
      <c r="H32" s="19">
        <v>0</v>
      </c>
      <c r="I32" s="14" t="s">
        <v>159</v>
      </c>
      <c r="J32" s="19">
        <v>0</v>
      </c>
      <c r="K32" s="14" t="s">
        <v>159</v>
      </c>
      <c r="L32" s="19">
        <v>0</v>
      </c>
      <c r="M32" s="14" t="s">
        <v>244</v>
      </c>
      <c r="N32" s="19">
        <v>0</v>
      </c>
      <c r="O32" s="14" t="s">
        <v>176</v>
      </c>
      <c r="P32" s="19">
        <v>64.614892417840295</v>
      </c>
      <c r="Q32" s="14" t="s">
        <v>159</v>
      </c>
      <c r="R32" s="19">
        <v>6.8867639031148</v>
      </c>
      <c r="S32" s="14" t="s">
        <v>178</v>
      </c>
    </row>
    <row r="34" spans="1:2" x14ac:dyDescent="0.2">
      <c r="A34" s="16" t="s">
        <v>202</v>
      </c>
      <c r="B34" s="16" t="s">
        <v>203</v>
      </c>
    </row>
    <row r="36" spans="1:2" x14ac:dyDescent="0.2">
      <c r="B36" s="16" t="s">
        <v>379</v>
      </c>
    </row>
    <row r="37" spans="1:2" x14ac:dyDescent="0.2">
      <c r="B37" s="16" t="s">
        <v>380</v>
      </c>
    </row>
    <row r="38" spans="1:2" x14ac:dyDescent="0.2">
      <c r="B38" s="16" t="s">
        <v>381</v>
      </c>
    </row>
    <row r="39" spans="1:2" x14ac:dyDescent="0.2">
      <c r="B39" s="16" t="s">
        <v>382</v>
      </c>
    </row>
    <row r="40" spans="1:2" x14ac:dyDescent="0.2">
      <c r="B40" s="16" t="s">
        <v>383</v>
      </c>
    </row>
    <row r="42" spans="1:2" x14ac:dyDescent="0.2">
      <c r="B42" s="16" t="s">
        <v>208</v>
      </c>
    </row>
    <row r="43" spans="1:2" x14ac:dyDescent="0.2">
      <c r="B43" s="16" t="s">
        <v>247</v>
      </c>
    </row>
    <row r="44" spans="1:2" x14ac:dyDescent="0.2">
      <c r="B44" s="16" t="s">
        <v>209</v>
      </c>
    </row>
    <row r="47" spans="1:2" x14ac:dyDescent="0.2">
      <c r="A47" s="17" t="str">
        <f>HYPERLINK("#'MINOR_GAMING 3'!A2", "&lt;&lt;&lt; Previous table")</f>
        <v>&lt;&lt;&lt; Previous table</v>
      </c>
    </row>
    <row r="48" spans="1:2" x14ac:dyDescent="0.2">
      <c r="A48" s="17" t="str">
        <f>HYPERLINK("#'MINOR_GAMING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HYPERLINK("#'INDEX'!B85", "Link to index")</f>
        <v>Link to index</v>
      </c>
    </row>
    <row r="2" spans="1:19" ht="15.75" customHeight="1" x14ac:dyDescent="0.2">
      <c r="A2" s="25" t="s">
        <v>387</v>
      </c>
      <c r="B2" s="24"/>
      <c r="C2" s="24"/>
      <c r="D2" s="24"/>
      <c r="E2" s="24"/>
      <c r="F2" s="24"/>
      <c r="G2" s="24"/>
      <c r="H2" s="24"/>
      <c r="I2" s="24"/>
      <c r="J2" s="24"/>
      <c r="K2" s="24"/>
      <c r="L2" s="24"/>
      <c r="M2" s="24"/>
      <c r="N2" s="24"/>
      <c r="O2" s="24"/>
      <c r="P2" s="24"/>
      <c r="Q2" s="24"/>
      <c r="R2" s="24"/>
      <c r="S2" s="24"/>
    </row>
    <row r="3" spans="1:19" ht="15.75" customHeight="1" x14ac:dyDescent="0.2">
      <c r="A3" s="25" t="s">
        <v>103</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244</v>
      </c>
      <c r="H7" s="9">
        <v>129.417</v>
      </c>
      <c r="I7" s="10" t="s">
        <v>159</v>
      </c>
      <c r="J7" s="9">
        <v>0</v>
      </c>
      <c r="K7" s="10" t="s">
        <v>244</v>
      </c>
      <c r="L7" s="9">
        <v>10.779</v>
      </c>
      <c r="M7" s="10" t="s">
        <v>159</v>
      </c>
      <c r="N7" s="9">
        <v>0</v>
      </c>
      <c r="O7" s="10" t="s">
        <v>176</v>
      </c>
      <c r="P7" s="9">
        <v>25.811</v>
      </c>
      <c r="Q7" s="10" t="s">
        <v>159</v>
      </c>
      <c r="R7" s="9">
        <v>166.00700000000001</v>
      </c>
      <c r="S7" s="10" t="s">
        <v>178</v>
      </c>
    </row>
    <row r="8" spans="1:19" x14ac:dyDescent="0.2">
      <c r="A8" s="12" t="s">
        <v>171</v>
      </c>
      <c r="B8" s="9">
        <v>0</v>
      </c>
      <c r="C8" s="10" t="s">
        <v>244</v>
      </c>
      <c r="D8" s="9">
        <v>0</v>
      </c>
      <c r="E8" s="10" t="s">
        <v>244</v>
      </c>
      <c r="F8" s="9">
        <v>0</v>
      </c>
      <c r="G8" s="10" t="s">
        <v>244</v>
      </c>
      <c r="H8" s="9">
        <v>128.50800000000001</v>
      </c>
      <c r="I8" s="10" t="s">
        <v>159</v>
      </c>
      <c r="J8" s="9">
        <v>0</v>
      </c>
      <c r="K8" s="10" t="s">
        <v>244</v>
      </c>
      <c r="L8" s="9">
        <v>9.9209999999999994</v>
      </c>
      <c r="M8" s="10" t="s">
        <v>159</v>
      </c>
      <c r="N8" s="9">
        <v>0</v>
      </c>
      <c r="O8" s="10" t="s">
        <v>176</v>
      </c>
      <c r="P8" s="9">
        <v>26.111999999999998</v>
      </c>
      <c r="Q8" s="10" t="s">
        <v>159</v>
      </c>
      <c r="R8" s="9">
        <v>164.541</v>
      </c>
      <c r="S8" s="10" t="s">
        <v>178</v>
      </c>
    </row>
    <row r="9" spans="1:19" x14ac:dyDescent="0.2">
      <c r="A9" s="12" t="s">
        <v>172</v>
      </c>
      <c r="B9" s="9">
        <v>0</v>
      </c>
      <c r="C9" s="10" t="s">
        <v>244</v>
      </c>
      <c r="D9" s="9">
        <v>0</v>
      </c>
      <c r="E9" s="10" t="s">
        <v>244</v>
      </c>
      <c r="F9" s="9">
        <v>0</v>
      </c>
      <c r="G9" s="10" t="s">
        <v>244</v>
      </c>
      <c r="H9" s="9">
        <v>0</v>
      </c>
      <c r="I9" s="10" t="s">
        <v>298</v>
      </c>
      <c r="J9" s="9">
        <v>0</v>
      </c>
      <c r="K9" s="10" t="s">
        <v>244</v>
      </c>
      <c r="L9" s="9">
        <v>9.0167999999999999</v>
      </c>
      <c r="M9" s="10" t="s">
        <v>159</v>
      </c>
      <c r="N9" s="9">
        <v>0</v>
      </c>
      <c r="O9" s="10" t="s">
        <v>176</v>
      </c>
      <c r="P9" s="9">
        <v>24.312000000000001</v>
      </c>
      <c r="Q9" s="10" t="s">
        <v>159</v>
      </c>
      <c r="R9" s="9">
        <v>33.328800000000001</v>
      </c>
      <c r="S9" s="10" t="s">
        <v>178</v>
      </c>
    </row>
    <row r="10" spans="1:19" x14ac:dyDescent="0.2">
      <c r="A10" s="12" t="s">
        <v>173</v>
      </c>
      <c r="B10" s="9">
        <v>0</v>
      </c>
      <c r="C10" s="10" t="s">
        <v>244</v>
      </c>
      <c r="D10" s="9">
        <v>0</v>
      </c>
      <c r="E10" s="10" t="s">
        <v>244</v>
      </c>
      <c r="F10" s="9">
        <v>0</v>
      </c>
      <c r="G10" s="10" t="s">
        <v>244</v>
      </c>
      <c r="H10" s="9">
        <v>0</v>
      </c>
      <c r="I10" s="10" t="s">
        <v>159</v>
      </c>
      <c r="J10" s="9">
        <v>0</v>
      </c>
      <c r="K10" s="10" t="s">
        <v>244</v>
      </c>
      <c r="L10" s="9">
        <v>6.4817999999999998</v>
      </c>
      <c r="M10" s="10" t="s">
        <v>159</v>
      </c>
      <c r="N10" s="9">
        <v>0</v>
      </c>
      <c r="O10" s="10" t="s">
        <v>176</v>
      </c>
      <c r="P10" s="9">
        <v>23.152000000000001</v>
      </c>
      <c r="Q10" s="10" t="s">
        <v>159</v>
      </c>
      <c r="R10" s="9">
        <v>29.633800000000001</v>
      </c>
      <c r="S10" s="10" t="s">
        <v>178</v>
      </c>
    </row>
    <row r="11" spans="1:19" x14ac:dyDescent="0.2">
      <c r="A11" s="12" t="s">
        <v>174</v>
      </c>
      <c r="B11" s="9">
        <v>0</v>
      </c>
      <c r="C11" s="10" t="s">
        <v>244</v>
      </c>
      <c r="D11" s="9">
        <v>0</v>
      </c>
      <c r="E11" s="10" t="s">
        <v>244</v>
      </c>
      <c r="F11" s="9">
        <v>0</v>
      </c>
      <c r="G11" s="10" t="s">
        <v>244</v>
      </c>
      <c r="H11" s="9">
        <v>0</v>
      </c>
      <c r="I11" s="10" t="s">
        <v>159</v>
      </c>
      <c r="J11" s="9">
        <v>0</v>
      </c>
      <c r="K11" s="10" t="s">
        <v>244</v>
      </c>
      <c r="L11" s="9">
        <v>6.7089999999999996</v>
      </c>
      <c r="M11" s="10" t="s">
        <v>159</v>
      </c>
      <c r="N11" s="9">
        <v>0</v>
      </c>
      <c r="O11" s="10" t="s">
        <v>176</v>
      </c>
      <c r="P11" s="9">
        <v>21.555</v>
      </c>
      <c r="Q11" s="10" t="s">
        <v>159</v>
      </c>
      <c r="R11" s="9">
        <v>28.263999999999999</v>
      </c>
      <c r="S11" s="10" t="s">
        <v>178</v>
      </c>
    </row>
    <row r="12" spans="1:19" x14ac:dyDescent="0.2">
      <c r="A12" s="12" t="s">
        <v>175</v>
      </c>
      <c r="B12" s="9">
        <v>0</v>
      </c>
      <c r="C12" s="10" t="s">
        <v>244</v>
      </c>
      <c r="D12" s="9">
        <v>0</v>
      </c>
      <c r="E12" s="10" t="s">
        <v>244</v>
      </c>
      <c r="F12" s="9">
        <v>0</v>
      </c>
      <c r="G12" s="10" t="s">
        <v>244</v>
      </c>
      <c r="H12" s="9">
        <v>0</v>
      </c>
      <c r="I12" s="10" t="s">
        <v>159</v>
      </c>
      <c r="J12" s="9">
        <v>0</v>
      </c>
      <c r="K12" s="10" t="s">
        <v>244</v>
      </c>
      <c r="L12" s="9">
        <v>5.8730000000000002</v>
      </c>
      <c r="M12" s="10" t="s">
        <v>159</v>
      </c>
      <c r="N12" s="9">
        <v>0</v>
      </c>
      <c r="O12" s="10" t="s">
        <v>176</v>
      </c>
      <c r="P12" s="9">
        <v>21.792999999999999</v>
      </c>
      <c r="Q12" s="10" t="s">
        <v>159</v>
      </c>
      <c r="R12" s="9">
        <v>27.666</v>
      </c>
      <c r="S12" s="10" t="s">
        <v>178</v>
      </c>
    </row>
    <row r="13" spans="1:19" x14ac:dyDescent="0.2">
      <c r="A13" s="12" t="s">
        <v>179</v>
      </c>
      <c r="B13" s="9">
        <v>0</v>
      </c>
      <c r="C13" s="10" t="s">
        <v>244</v>
      </c>
      <c r="D13" s="9">
        <v>0</v>
      </c>
      <c r="E13" s="10" t="s">
        <v>244</v>
      </c>
      <c r="F13" s="9">
        <v>0</v>
      </c>
      <c r="G13" s="10" t="s">
        <v>244</v>
      </c>
      <c r="H13" s="9">
        <v>0</v>
      </c>
      <c r="I13" s="10" t="s">
        <v>159</v>
      </c>
      <c r="J13" s="9">
        <v>0</v>
      </c>
      <c r="K13" s="10" t="s">
        <v>244</v>
      </c>
      <c r="L13" s="9">
        <v>0</v>
      </c>
      <c r="M13" s="10" t="s">
        <v>388</v>
      </c>
      <c r="N13" s="9">
        <v>0</v>
      </c>
      <c r="O13" s="10" t="s">
        <v>176</v>
      </c>
      <c r="P13" s="9">
        <v>22.149000000000001</v>
      </c>
      <c r="Q13" s="10" t="s">
        <v>159</v>
      </c>
      <c r="R13" s="9">
        <v>22.149000000000001</v>
      </c>
      <c r="S13" s="10" t="s">
        <v>178</v>
      </c>
    </row>
    <row r="14" spans="1:19" x14ac:dyDescent="0.2">
      <c r="A14" s="12" t="s">
        <v>180</v>
      </c>
      <c r="B14" s="9">
        <v>0</v>
      </c>
      <c r="C14" s="10" t="s">
        <v>244</v>
      </c>
      <c r="D14" s="9">
        <v>0</v>
      </c>
      <c r="E14" s="10" t="s">
        <v>244</v>
      </c>
      <c r="F14" s="9">
        <v>0</v>
      </c>
      <c r="G14" s="10" t="s">
        <v>244</v>
      </c>
      <c r="H14" s="9">
        <v>0</v>
      </c>
      <c r="I14" s="10" t="s">
        <v>159</v>
      </c>
      <c r="J14" s="9">
        <v>0</v>
      </c>
      <c r="K14" s="10" t="s">
        <v>244</v>
      </c>
      <c r="L14" s="9">
        <v>0</v>
      </c>
      <c r="M14" s="10" t="s">
        <v>244</v>
      </c>
      <c r="N14" s="9">
        <v>0</v>
      </c>
      <c r="O14" s="10" t="s">
        <v>176</v>
      </c>
      <c r="P14" s="9">
        <v>22.170999999999999</v>
      </c>
      <c r="Q14" s="10" t="s">
        <v>159</v>
      </c>
      <c r="R14" s="9">
        <v>22.170999999999999</v>
      </c>
      <c r="S14" s="10" t="s">
        <v>178</v>
      </c>
    </row>
    <row r="15" spans="1:19" x14ac:dyDescent="0.2">
      <c r="A15" s="12" t="s">
        <v>181</v>
      </c>
      <c r="B15" s="9">
        <v>0</v>
      </c>
      <c r="C15" s="10" t="s">
        <v>244</v>
      </c>
      <c r="D15" s="9">
        <v>0</v>
      </c>
      <c r="E15" s="10" t="s">
        <v>244</v>
      </c>
      <c r="F15" s="9">
        <v>0</v>
      </c>
      <c r="G15" s="10" t="s">
        <v>244</v>
      </c>
      <c r="H15" s="9">
        <v>0</v>
      </c>
      <c r="I15" s="10" t="s">
        <v>159</v>
      </c>
      <c r="J15" s="9">
        <v>0</v>
      </c>
      <c r="K15" s="10" t="s">
        <v>244</v>
      </c>
      <c r="L15" s="9">
        <v>0</v>
      </c>
      <c r="M15" s="10" t="s">
        <v>244</v>
      </c>
      <c r="N15" s="9">
        <v>0</v>
      </c>
      <c r="O15" s="10" t="s">
        <v>176</v>
      </c>
      <c r="P15" s="9">
        <v>21.195</v>
      </c>
      <c r="Q15" s="10" t="s">
        <v>159</v>
      </c>
      <c r="R15" s="9">
        <v>21.195</v>
      </c>
      <c r="S15" s="10" t="s">
        <v>178</v>
      </c>
    </row>
    <row r="16" spans="1:19" x14ac:dyDescent="0.2">
      <c r="A16" s="12" t="s">
        <v>182</v>
      </c>
      <c r="B16" s="9">
        <v>0</v>
      </c>
      <c r="C16" s="10" t="s">
        <v>244</v>
      </c>
      <c r="D16" s="9">
        <v>0</v>
      </c>
      <c r="E16" s="10" t="s">
        <v>244</v>
      </c>
      <c r="F16" s="9">
        <v>0</v>
      </c>
      <c r="G16" s="10" t="s">
        <v>244</v>
      </c>
      <c r="H16" s="9">
        <v>0</v>
      </c>
      <c r="I16" s="10" t="s">
        <v>159</v>
      </c>
      <c r="J16" s="9">
        <v>0</v>
      </c>
      <c r="K16" s="10" t="s">
        <v>244</v>
      </c>
      <c r="L16" s="9">
        <v>0</v>
      </c>
      <c r="M16" s="10" t="s">
        <v>244</v>
      </c>
      <c r="N16" s="9">
        <v>0</v>
      </c>
      <c r="O16" s="10" t="s">
        <v>176</v>
      </c>
      <c r="P16" s="9">
        <v>21.175999999999998</v>
      </c>
      <c r="Q16" s="10" t="s">
        <v>159</v>
      </c>
      <c r="R16" s="9">
        <v>21.175999999999998</v>
      </c>
      <c r="S16" s="10" t="s">
        <v>178</v>
      </c>
    </row>
    <row r="17" spans="1:19" x14ac:dyDescent="0.2">
      <c r="A17" s="12" t="s">
        <v>183</v>
      </c>
      <c r="B17" s="9">
        <v>0</v>
      </c>
      <c r="C17" s="10" t="s">
        <v>244</v>
      </c>
      <c r="D17" s="9">
        <v>0</v>
      </c>
      <c r="E17" s="10" t="s">
        <v>244</v>
      </c>
      <c r="F17" s="9">
        <v>0</v>
      </c>
      <c r="G17" s="10" t="s">
        <v>244</v>
      </c>
      <c r="H17" s="9">
        <v>0</v>
      </c>
      <c r="I17" s="10" t="s">
        <v>159</v>
      </c>
      <c r="J17" s="9">
        <v>0</v>
      </c>
      <c r="K17" s="10" t="s">
        <v>244</v>
      </c>
      <c r="L17" s="9">
        <v>0</v>
      </c>
      <c r="M17" s="10" t="s">
        <v>244</v>
      </c>
      <c r="N17" s="9">
        <v>0</v>
      </c>
      <c r="O17" s="10" t="s">
        <v>176</v>
      </c>
      <c r="P17" s="9">
        <v>22.31</v>
      </c>
      <c r="Q17" s="10" t="s">
        <v>159</v>
      </c>
      <c r="R17" s="9">
        <v>22.31</v>
      </c>
      <c r="S17" s="10" t="s">
        <v>178</v>
      </c>
    </row>
    <row r="18" spans="1:19" x14ac:dyDescent="0.2">
      <c r="A18" s="12" t="s">
        <v>185</v>
      </c>
      <c r="B18" s="9">
        <v>0</v>
      </c>
      <c r="C18" s="10" t="s">
        <v>244</v>
      </c>
      <c r="D18" s="9">
        <v>0</v>
      </c>
      <c r="E18" s="10" t="s">
        <v>244</v>
      </c>
      <c r="F18" s="9">
        <v>0</v>
      </c>
      <c r="G18" s="10" t="s">
        <v>244</v>
      </c>
      <c r="H18" s="9">
        <v>0</v>
      </c>
      <c r="I18" s="10" t="s">
        <v>159</v>
      </c>
      <c r="J18" s="9">
        <v>0</v>
      </c>
      <c r="K18" s="10" t="s">
        <v>244</v>
      </c>
      <c r="L18" s="9">
        <v>0</v>
      </c>
      <c r="M18" s="10" t="s">
        <v>244</v>
      </c>
      <c r="N18" s="9">
        <v>0</v>
      </c>
      <c r="O18" s="10" t="s">
        <v>176</v>
      </c>
      <c r="P18" s="9">
        <v>23.224</v>
      </c>
      <c r="Q18" s="10" t="s">
        <v>159</v>
      </c>
      <c r="R18" s="9">
        <v>23.224</v>
      </c>
      <c r="S18" s="10" t="s">
        <v>178</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0</v>
      </c>
      <c r="O19" s="10" t="s">
        <v>176</v>
      </c>
      <c r="P19" s="9">
        <v>19.925000000000001</v>
      </c>
      <c r="Q19" s="10" t="s">
        <v>159</v>
      </c>
      <c r="R19" s="9">
        <v>19.925000000000001</v>
      </c>
      <c r="S19" s="10" t="s">
        <v>178</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24.806000000000001</v>
      </c>
      <c r="Q20" s="10" t="s">
        <v>159</v>
      </c>
      <c r="R20" s="9">
        <v>24.806000000000001</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24.312000000000001</v>
      </c>
      <c r="Q21" s="10" t="s">
        <v>159</v>
      </c>
      <c r="R21" s="9">
        <v>24.312000000000001</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25.164000000000001</v>
      </c>
      <c r="Q22" s="10" t="s">
        <v>159</v>
      </c>
      <c r="R22" s="9">
        <v>25.164000000000001</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26.803999999999998</v>
      </c>
      <c r="Q23" s="10" t="s">
        <v>159</v>
      </c>
      <c r="R23" s="9">
        <v>26.803999999999998</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23.09</v>
      </c>
      <c r="Q24" s="10" t="s">
        <v>159</v>
      </c>
      <c r="R24" s="9">
        <v>23.09</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31.77</v>
      </c>
      <c r="Q25" s="10" t="s">
        <v>159</v>
      </c>
      <c r="R25" s="9">
        <v>31.77</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34.35</v>
      </c>
      <c r="Q26" s="10" t="s">
        <v>159</v>
      </c>
      <c r="R26" s="9">
        <v>34.35</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34.61</v>
      </c>
      <c r="Q27" s="10" t="s">
        <v>159</v>
      </c>
      <c r="R27" s="9">
        <v>34.61</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31.913</v>
      </c>
      <c r="Q28" s="10" t="s">
        <v>159</v>
      </c>
      <c r="R28" s="9">
        <v>31.913</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29.2</v>
      </c>
      <c r="Q29" s="10" t="s">
        <v>159</v>
      </c>
      <c r="R29" s="9">
        <v>29.2</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44.613</v>
      </c>
      <c r="Q30" s="10" t="s">
        <v>159</v>
      </c>
      <c r="R30" s="9">
        <v>44.613</v>
      </c>
      <c r="S30" s="10" t="s">
        <v>178</v>
      </c>
    </row>
    <row r="31" spans="1:19" x14ac:dyDescent="0.2">
      <c r="A31" s="12" t="s">
        <v>200</v>
      </c>
      <c r="B31" s="9">
        <v>0</v>
      </c>
      <c r="C31" s="10" t="s">
        <v>244</v>
      </c>
      <c r="D31" s="9">
        <v>0</v>
      </c>
      <c r="E31" s="10" t="s">
        <v>244</v>
      </c>
      <c r="F31" s="9">
        <v>0</v>
      </c>
      <c r="G31" s="10" t="s">
        <v>244</v>
      </c>
      <c r="H31" s="9">
        <v>0</v>
      </c>
      <c r="I31" s="10" t="s">
        <v>159</v>
      </c>
      <c r="J31" s="9">
        <v>0</v>
      </c>
      <c r="K31" s="10" t="s">
        <v>244</v>
      </c>
      <c r="L31" s="9">
        <v>0</v>
      </c>
      <c r="M31" s="10" t="s">
        <v>244</v>
      </c>
      <c r="N31" s="9">
        <v>0</v>
      </c>
      <c r="O31" s="10" t="s">
        <v>176</v>
      </c>
      <c r="P31" s="9">
        <v>50.896128699999998</v>
      </c>
      <c r="Q31" s="10" t="s">
        <v>159</v>
      </c>
      <c r="R31" s="9">
        <v>50.896128699999998</v>
      </c>
      <c r="S31" s="10" t="s">
        <v>178</v>
      </c>
    </row>
    <row r="32" spans="1:19" x14ac:dyDescent="0.2">
      <c r="A32" s="15" t="s">
        <v>201</v>
      </c>
      <c r="B32" s="13">
        <v>0</v>
      </c>
      <c r="C32" s="14" t="s">
        <v>244</v>
      </c>
      <c r="D32" s="13">
        <v>0</v>
      </c>
      <c r="E32" s="14" t="s">
        <v>244</v>
      </c>
      <c r="F32" s="13">
        <v>0</v>
      </c>
      <c r="G32" s="14" t="s">
        <v>244</v>
      </c>
      <c r="H32" s="13">
        <v>0</v>
      </c>
      <c r="I32" s="14" t="s">
        <v>159</v>
      </c>
      <c r="J32" s="13">
        <v>0</v>
      </c>
      <c r="K32" s="14" t="s">
        <v>244</v>
      </c>
      <c r="L32" s="13">
        <v>0</v>
      </c>
      <c r="M32" s="14" t="s">
        <v>244</v>
      </c>
      <c r="N32" s="13">
        <v>0</v>
      </c>
      <c r="O32" s="14" t="s">
        <v>176</v>
      </c>
      <c r="P32" s="13">
        <v>61.004756610000001</v>
      </c>
      <c r="Q32" s="14" t="s">
        <v>159</v>
      </c>
      <c r="R32" s="13">
        <v>61.004756610000001</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4'!A2", "&lt;&lt;&lt; Previous table")</f>
        <v>&lt;&lt;&lt; Previous table</v>
      </c>
    </row>
    <row r="46" spans="1:2" x14ac:dyDescent="0.2">
      <c r="A46" s="17" t="str">
        <f>HYPERLINK("#'MINOR_GAMING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HYPERLINK("#'INDEX'!B86", "Link to index")</f>
        <v>Link to index</v>
      </c>
    </row>
    <row r="2" spans="1:19" ht="15.75" customHeight="1" x14ac:dyDescent="0.2">
      <c r="A2" s="25" t="s">
        <v>390</v>
      </c>
      <c r="B2" s="24"/>
      <c r="C2" s="24"/>
      <c r="D2" s="24"/>
      <c r="E2" s="24"/>
      <c r="F2" s="24"/>
      <c r="G2" s="24"/>
      <c r="H2" s="24"/>
      <c r="I2" s="24"/>
      <c r="J2" s="24"/>
      <c r="K2" s="24"/>
      <c r="L2" s="24"/>
      <c r="M2" s="24"/>
      <c r="N2" s="24"/>
      <c r="O2" s="24"/>
      <c r="P2" s="24"/>
      <c r="Q2" s="24"/>
      <c r="R2" s="24"/>
      <c r="S2" s="24"/>
    </row>
    <row r="3" spans="1:19" ht="15.75" customHeight="1" x14ac:dyDescent="0.2">
      <c r="A3" s="25" t="s">
        <v>104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244</v>
      </c>
      <c r="H7" s="9">
        <v>253.811847761194</v>
      </c>
      <c r="I7" s="10" t="s">
        <v>159</v>
      </c>
      <c r="J7" s="9">
        <v>0</v>
      </c>
      <c r="K7" s="10" t="s">
        <v>244</v>
      </c>
      <c r="L7" s="9">
        <v>21.1397104477612</v>
      </c>
      <c r="M7" s="10" t="s">
        <v>159</v>
      </c>
      <c r="N7" s="9">
        <v>0</v>
      </c>
      <c r="O7" s="10" t="s">
        <v>176</v>
      </c>
      <c r="P7" s="9">
        <v>50.6203791044776</v>
      </c>
      <c r="Q7" s="10" t="s">
        <v>159</v>
      </c>
      <c r="R7" s="9">
        <v>325.57193731343301</v>
      </c>
      <c r="S7" s="10" t="s">
        <v>178</v>
      </c>
    </row>
    <row r="8" spans="1:19" x14ac:dyDescent="0.2">
      <c r="A8" s="12" t="s">
        <v>171</v>
      </c>
      <c r="B8" s="9">
        <v>0</v>
      </c>
      <c r="C8" s="10" t="s">
        <v>244</v>
      </c>
      <c r="D8" s="9">
        <v>0</v>
      </c>
      <c r="E8" s="10" t="s">
        <v>244</v>
      </c>
      <c r="F8" s="9">
        <v>0</v>
      </c>
      <c r="G8" s="10" t="s">
        <v>244</v>
      </c>
      <c r="H8" s="9">
        <v>249.05532743362801</v>
      </c>
      <c r="I8" s="10" t="s">
        <v>159</v>
      </c>
      <c r="J8" s="9">
        <v>0</v>
      </c>
      <c r="K8" s="10" t="s">
        <v>244</v>
      </c>
      <c r="L8" s="9">
        <v>19.227424778761101</v>
      </c>
      <c r="M8" s="10" t="s">
        <v>159</v>
      </c>
      <c r="N8" s="9">
        <v>0</v>
      </c>
      <c r="O8" s="10" t="s">
        <v>176</v>
      </c>
      <c r="P8" s="9">
        <v>50.606442477876101</v>
      </c>
      <c r="Q8" s="10" t="s">
        <v>159</v>
      </c>
      <c r="R8" s="9">
        <v>318.88919469026598</v>
      </c>
      <c r="S8" s="10" t="s">
        <v>178</v>
      </c>
    </row>
    <row r="9" spans="1:19" x14ac:dyDescent="0.2">
      <c r="A9" s="12" t="s">
        <v>172</v>
      </c>
      <c r="B9" s="9">
        <v>0</v>
      </c>
      <c r="C9" s="10" t="s">
        <v>244</v>
      </c>
      <c r="D9" s="9">
        <v>0</v>
      </c>
      <c r="E9" s="10" t="s">
        <v>244</v>
      </c>
      <c r="F9" s="9">
        <v>0</v>
      </c>
      <c r="G9" s="10" t="s">
        <v>244</v>
      </c>
      <c r="H9" s="9">
        <v>0</v>
      </c>
      <c r="I9" s="10" t="s">
        <v>298</v>
      </c>
      <c r="J9" s="9">
        <v>0</v>
      </c>
      <c r="K9" s="10" t="s">
        <v>244</v>
      </c>
      <c r="L9" s="9">
        <v>17.072154466858802</v>
      </c>
      <c r="M9" s="10" t="s">
        <v>159</v>
      </c>
      <c r="N9" s="9">
        <v>0</v>
      </c>
      <c r="O9" s="10" t="s">
        <v>176</v>
      </c>
      <c r="P9" s="9">
        <v>46.031654178674401</v>
      </c>
      <c r="Q9" s="10" t="s">
        <v>159</v>
      </c>
      <c r="R9" s="9">
        <v>63.1038086455331</v>
      </c>
      <c r="S9" s="10" t="s">
        <v>178</v>
      </c>
    </row>
    <row r="10" spans="1:19" x14ac:dyDescent="0.2">
      <c r="A10" s="12" t="s">
        <v>173</v>
      </c>
      <c r="B10" s="9">
        <v>0</v>
      </c>
      <c r="C10" s="10" t="s">
        <v>244</v>
      </c>
      <c r="D10" s="9">
        <v>0</v>
      </c>
      <c r="E10" s="10" t="s">
        <v>244</v>
      </c>
      <c r="F10" s="9">
        <v>0</v>
      </c>
      <c r="G10" s="10" t="s">
        <v>244</v>
      </c>
      <c r="H10" s="9">
        <v>0</v>
      </c>
      <c r="I10" s="10" t="s">
        <v>159</v>
      </c>
      <c r="J10" s="9">
        <v>0</v>
      </c>
      <c r="K10" s="10" t="s">
        <v>244</v>
      </c>
      <c r="L10" s="9">
        <v>11.5721266304348</v>
      </c>
      <c r="M10" s="10" t="s">
        <v>159</v>
      </c>
      <c r="N10" s="9">
        <v>0</v>
      </c>
      <c r="O10" s="10" t="s">
        <v>176</v>
      </c>
      <c r="P10" s="9">
        <v>41.333869565217398</v>
      </c>
      <c r="Q10" s="10" t="s">
        <v>159</v>
      </c>
      <c r="R10" s="9">
        <v>52.9059961956522</v>
      </c>
      <c r="S10" s="10" t="s">
        <v>178</v>
      </c>
    </row>
    <row r="11" spans="1:19" x14ac:dyDescent="0.2">
      <c r="A11" s="12" t="s">
        <v>174</v>
      </c>
      <c r="B11" s="9">
        <v>0</v>
      </c>
      <c r="C11" s="10" t="s">
        <v>244</v>
      </c>
      <c r="D11" s="9">
        <v>0</v>
      </c>
      <c r="E11" s="10" t="s">
        <v>244</v>
      </c>
      <c r="F11" s="9">
        <v>0</v>
      </c>
      <c r="G11" s="10" t="s">
        <v>244</v>
      </c>
      <c r="H11" s="9">
        <v>0</v>
      </c>
      <c r="I11" s="10" t="s">
        <v>159</v>
      </c>
      <c r="J11" s="9">
        <v>0</v>
      </c>
      <c r="K11" s="10" t="s">
        <v>244</v>
      </c>
      <c r="L11" s="9">
        <v>11.6454768824306</v>
      </c>
      <c r="M11" s="10" t="s">
        <v>159</v>
      </c>
      <c r="N11" s="9">
        <v>0</v>
      </c>
      <c r="O11" s="10" t="s">
        <v>176</v>
      </c>
      <c r="P11" s="9">
        <v>37.415151915455702</v>
      </c>
      <c r="Q11" s="10" t="s">
        <v>159</v>
      </c>
      <c r="R11" s="9">
        <v>49.060628797886402</v>
      </c>
      <c r="S11" s="10" t="s">
        <v>178</v>
      </c>
    </row>
    <row r="12" spans="1:19" x14ac:dyDescent="0.2">
      <c r="A12" s="12" t="s">
        <v>175</v>
      </c>
      <c r="B12" s="9">
        <v>0</v>
      </c>
      <c r="C12" s="10" t="s">
        <v>244</v>
      </c>
      <c r="D12" s="9">
        <v>0</v>
      </c>
      <c r="E12" s="10" t="s">
        <v>244</v>
      </c>
      <c r="F12" s="9">
        <v>0</v>
      </c>
      <c r="G12" s="10" t="s">
        <v>244</v>
      </c>
      <c r="H12" s="9">
        <v>0</v>
      </c>
      <c r="I12" s="10" t="s">
        <v>159</v>
      </c>
      <c r="J12" s="9">
        <v>0</v>
      </c>
      <c r="K12" s="10" t="s">
        <v>244</v>
      </c>
      <c r="L12" s="9">
        <v>9.8937461538461609</v>
      </c>
      <c r="M12" s="10" t="s">
        <v>159</v>
      </c>
      <c r="N12" s="9">
        <v>0</v>
      </c>
      <c r="O12" s="10" t="s">
        <v>176</v>
      </c>
      <c r="P12" s="9">
        <v>36.712823076923101</v>
      </c>
      <c r="Q12" s="10" t="s">
        <v>159</v>
      </c>
      <c r="R12" s="9">
        <v>46.606569230769203</v>
      </c>
      <c r="S12" s="10" t="s">
        <v>178</v>
      </c>
    </row>
    <row r="13" spans="1:19" x14ac:dyDescent="0.2">
      <c r="A13" s="12" t="s">
        <v>179</v>
      </c>
      <c r="B13" s="9">
        <v>0</v>
      </c>
      <c r="C13" s="10" t="s">
        <v>244</v>
      </c>
      <c r="D13" s="9">
        <v>0</v>
      </c>
      <c r="E13" s="10" t="s">
        <v>244</v>
      </c>
      <c r="F13" s="9">
        <v>0</v>
      </c>
      <c r="G13" s="10" t="s">
        <v>244</v>
      </c>
      <c r="H13" s="9">
        <v>0</v>
      </c>
      <c r="I13" s="10" t="s">
        <v>159</v>
      </c>
      <c r="J13" s="9">
        <v>0</v>
      </c>
      <c r="K13" s="10" t="s">
        <v>244</v>
      </c>
      <c r="L13" s="9">
        <v>0</v>
      </c>
      <c r="M13" s="10" t="s">
        <v>388</v>
      </c>
      <c r="N13" s="9">
        <v>0</v>
      </c>
      <c r="O13" s="10" t="s">
        <v>176</v>
      </c>
      <c r="P13" s="9">
        <v>36.425264080100099</v>
      </c>
      <c r="Q13" s="10" t="s">
        <v>159</v>
      </c>
      <c r="R13" s="9">
        <v>36.425264080100099</v>
      </c>
      <c r="S13" s="10" t="s">
        <v>178</v>
      </c>
    </row>
    <row r="14" spans="1:19" x14ac:dyDescent="0.2">
      <c r="A14" s="12" t="s">
        <v>180</v>
      </c>
      <c r="B14" s="9">
        <v>0</v>
      </c>
      <c r="C14" s="10" t="s">
        <v>244</v>
      </c>
      <c r="D14" s="9">
        <v>0</v>
      </c>
      <c r="E14" s="10" t="s">
        <v>244</v>
      </c>
      <c r="F14" s="9">
        <v>0</v>
      </c>
      <c r="G14" s="10" t="s">
        <v>244</v>
      </c>
      <c r="H14" s="9">
        <v>0</v>
      </c>
      <c r="I14" s="10" t="s">
        <v>159</v>
      </c>
      <c r="J14" s="9">
        <v>0</v>
      </c>
      <c r="K14" s="10" t="s">
        <v>244</v>
      </c>
      <c r="L14" s="9">
        <v>0</v>
      </c>
      <c r="M14" s="10" t="s">
        <v>244</v>
      </c>
      <c r="N14" s="9">
        <v>0</v>
      </c>
      <c r="O14" s="10" t="s">
        <v>176</v>
      </c>
      <c r="P14" s="9">
        <v>35.614540342298298</v>
      </c>
      <c r="Q14" s="10" t="s">
        <v>159</v>
      </c>
      <c r="R14" s="9">
        <v>35.614540342298298</v>
      </c>
      <c r="S14" s="10" t="s">
        <v>178</v>
      </c>
    </row>
    <row r="15" spans="1:19" x14ac:dyDescent="0.2">
      <c r="A15" s="12" t="s">
        <v>181</v>
      </c>
      <c r="B15" s="9">
        <v>0</v>
      </c>
      <c r="C15" s="10" t="s">
        <v>244</v>
      </c>
      <c r="D15" s="9">
        <v>0</v>
      </c>
      <c r="E15" s="10" t="s">
        <v>244</v>
      </c>
      <c r="F15" s="9">
        <v>0</v>
      </c>
      <c r="G15" s="10" t="s">
        <v>244</v>
      </c>
      <c r="H15" s="9">
        <v>0</v>
      </c>
      <c r="I15" s="10" t="s">
        <v>159</v>
      </c>
      <c r="J15" s="9">
        <v>0</v>
      </c>
      <c r="K15" s="10" t="s">
        <v>244</v>
      </c>
      <c r="L15" s="9">
        <v>0</v>
      </c>
      <c r="M15" s="10" t="s">
        <v>244</v>
      </c>
      <c r="N15" s="9">
        <v>0</v>
      </c>
      <c r="O15" s="10" t="s">
        <v>176</v>
      </c>
      <c r="P15" s="9">
        <v>32.997902843601899</v>
      </c>
      <c r="Q15" s="10" t="s">
        <v>159</v>
      </c>
      <c r="R15" s="9">
        <v>32.997902843601899</v>
      </c>
      <c r="S15" s="10" t="s">
        <v>178</v>
      </c>
    </row>
    <row r="16" spans="1:19" x14ac:dyDescent="0.2">
      <c r="A16" s="12" t="s">
        <v>182</v>
      </c>
      <c r="B16" s="9">
        <v>0</v>
      </c>
      <c r="C16" s="10" t="s">
        <v>244</v>
      </c>
      <c r="D16" s="9">
        <v>0</v>
      </c>
      <c r="E16" s="10" t="s">
        <v>244</v>
      </c>
      <c r="F16" s="9">
        <v>0</v>
      </c>
      <c r="G16" s="10" t="s">
        <v>244</v>
      </c>
      <c r="H16" s="9">
        <v>0</v>
      </c>
      <c r="I16" s="10" t="s">
        <v>159</v>
      </c>
      <c r="J16" s="9">
        <v>0</v>
      </c>
      <c r="K16" s="10" t="s">
        <v>244</v>
      </c>
      <c r="L16" s="9">
        <v>0</v>
      </c>
      <c r="M16" s="10" t="s">
        <v>244</v>
      </c>
      <c r="N16" s="9">
        <v>0</v>
      </c>
      <c r="O16" s="10" t="s">
        <v>176</v>
      </c>
      <c r="P16" s="9">
        <v>32.019866513233602</v>
      </c>
      <c r="Q16" s="10" t="s">
        <v>159</v>
      </c>
      <c r="R16" s="9">
        <v>32.019866513233602</v>
      </c>
      <c r="S16" s="10" t="s">
        <v>178</v>
      </c>
    </row>
    <row r="17" spans="1:19" x14ac:dyDescent="0.2">
      <c r="A17" s="12" t="s">
        <v>183</v>
      </c>
      <c r="B17" s="9">
        <v>0</v>
      </c>
      <c r="C17" s="10" t="s">
        <v>244</v>
      </c>
      <c r="D17" s="9">
        <v>0</v>
      </c>
      <c r="E17" s="10" t="s">
        <v>244</v>
      </c>
      <c r="F17" s="9">
        <v>0</v>
      </c>
      <c r="G17" s="10" t="s">
        <v>244</v>
      </c>
      <c r="H17" s="9">
        <v>0</v>
      </c>
      <c r="I17" s="10" t="s">
        <v>159</v>
      </c>
      <c r="J17" s="9">
        <v>0</v>
      </c>
      <c r="K17" s="10" t="s">
        <v>244</v>
      </c>
      <c r="L17" s="9">
        <v>0</v>
      </c>
      <c r="M17" s="10" t="s">
        <v>244</v>
      </c>
      <c r="N17" s="9">
        <v>0</v>
      </c>
      <c r="O17" s="10" t="s">
        <v>176</v>
      </c>
      <c r="P17" s="9">
        <v>32.645144766146998</v>
      </c>
      <c r="Q17" s="10" t="s">
        <v>159</v>
      </c>
      <c r="R17" s="9">
        <v>32.645144766146998</v>
      </c>
      <c r="S17" s="10" t="s">
        <v>178</v>
      </c>
    </row>
    <row r="18" spans="1:19" x14ac:dyDescent="0.2">
      <c r="A18" s="12" t="s">
        <v>185</v>
      </c>
      <c r="B18" s="9">
        <v>0</v>
      </c>
      <c r="C18" s="10" t="s">
        <v>244</v>
      </c>
      <c r="D18" s="9">
        <v>0</v>
      </c>
      <c r="E18" s="10" t="s">
        <v>244</v>
      </c>
      <c r="F18" s="9">
        <v>0</v>
      </c>
      <c r="G18" s="10" t="s">
        <v>244</v>
      </c>
      <c r="H18" s="9">
        <v>0</v>
      </c>
      <c r="I18" s="10" t="s">
        <v>159</v>
      </c>
      <c r="J18" s="9">
        <v>0</v>
      </c>
      <c r="K18" s="10" t="s">
        <v>244</v>
      </c>
      <c r="L18" s="9">
        <v>0</v>
      </c>
      <c r="M18" s="10" t="s">
        <v>244</v>
      </c>
      <c r="N18" s="9">
        <v>0</v>
      </c>
      <c r="O18" s="10" t="s">
        <v>176</v>
      </c>
      <c r="P18" s="9">
        <v>32.955006479481597</v>
      </c>
      <c r="Q18" s="10" t="s">
        <v>159</v>
      </c>
      <c r="R18" s="9">
        <v>32.955006479481597</v>
      </c>
      <c r="S18" s="10" t="s">
        <v>178</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0</v>
      </c>
      <c r="O19" s="10" t="s">
        <v>176</v>
      </c>
      <c r="P19" s="9">
        <v>27.617563291139199</v>
      </c>
      <c r="Q19" s="10" t="s">
        <v>159</v>
      </c>
      <c r="R19" s="9">
        <v>27.617563291139199</v>
      </c>
      <c r="S19" s="10" t="s">
        <v>178</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33.3624196519959</v>
      </c>
      <c r="Q20" s="10" t="s">
        <v>159</v>
      </c>
      <c r="R20" s="9">
        <v>33.3624196519959</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31.945968000000001</v>
      </c>
      <c r="Q21" s="10" t="s">
        <v>159</v>
      </c>
      <c r="R21" s="9">
        <v>31.945968000000001</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32.322087976539599</v>
      </c>
      <c r="Q22" s="10" t="s">
        <v>159</v>
      </c>
      <c r="R22" s="9">
        <v>32.322087976539599</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33.543291428571401</v>
      </c>
      <c r="Q23" s="10" t="s">
        <v>159</v>
      </c>
      <c r="R23" s="9">
        <v>33.543291428571401</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28.4084831460674</v>
      </c>
      <c r="Q24" s="10" t="s">
        <v>159</v>
      </c>
      <c r="R24" s="9">
        <v>28.4084831460674</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38.5464265927978</v>
      </c>
      <c r="Q25" s="10" t="s">
        <v>159</v>
      </c>
      <c r="R25" s="9">
        <v>38.5464265927978</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40.958166969147001</v>
      </c>
      <c r="Q26" s="10" t="s">
        <v>159</v>
      </c>
      <c r="R26" s="9">
        <v>40.958166969147001</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40.496473731077501</v>
      </c>
      <c r="Q27" s="10" t="s">
        <v>159</v>
      </c>
      <c r="R27" s="9">
        <v>40.496473731077501</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36.751693251533801</v>
      </c>
      <c r="Q28" s="10" t="s">
        <v>159</v>
      </c>
      <c r="R28" s="9">
        <v>36.751693251533801</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33.162316335349999</v>
      </c>
      <c r="Q29" s="10" t="s">
        <v>159</v>
      </c>
      <c r="R29" s="9">
        <v>33.162316335349999</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49.8906229787234</v>
      </c>
      <c r="Q30" s="10" t="s">
        <v>159</v>
      </c>
      <c r="R30" s="9">
        <v>49.8906229787234</v>
      </c>
      <c r="S30" s="10" t="s">
        <v>178</v>
      </c>
    </row>
    <row r="31" spans="1:19" x14ac:dyDescent="0.2">
      <c r="A31" s="12" t="s">
        <v>200</v>
      </c>
      <c r="B31" s="9">
        <v>0</v>
      </c>
      <c r="C31" s="10" t="s">
        <v>244</v>
      </c>
      <c r="D31" s="9">
        <v>0</v>
      </c>
      <c r="E31" s="10" t="s">
        <v>244</v>
      </c>
      <c r="F31" s="9">
        <v>0</v>
      </c>
      <c r="G31" s="10" t="s">
        <v>244</v>
      </c>
      <c r="H31" s="9">
        <v>0</v>
      </c>
      <c r="I31" s="10" t="s">
        <v>159</v>
      </c>
      <c r="J31" s="9">
        <v>0</v>
      </c>
      <c r="K31" s="10" t="s">
        <v>244</v>
      </c>
      <c r="L31" s="9">
        <v>0</v>
      </c>
      <c r="M31" s="10" t="s">
        <v>244</v>
      </c>
      <c r="N31" s="9">
        <v>0</v>
      </c>
      <c r="O31" s="10" t="s">
        <v>176</v>
      </c>
      <c r="P31" s="9">
        <v>54.460515563355102</v>
      </c>
      <c r="Q31" s="10" t="s">
        <v>159</v>
      </c>
      <c r="R31" s="9">
        <v>54.460515563355102</v>
      </c>
      <c r="S31" s="10" t="s">
        <v>178</v>
      </c>
    </row>
    <row r="32" spans="1:19" x14ac:dyDescent="0.2">
      <c r="A32" s="15" t="s">
        <v>201</v>
      </c>
      <c r="B32" s="13">
        <v>0</v>
      </c>
      <c r="C32" s="14" t="s">
        <v>244</v>
      </c>
      <c r="D32" s="13">
        <v>0</v>
      </c>
      <c r="E32" s="14" t="s">
        <v>244</v>
      </c>
      <c r="F32" s="13">
        <v>0</v>
      </c>
      <c r="G32" s="14" t="s">
        <v>244</v>
      </c>
      <c r="H32" s="13">
        <v>0</v>
      </c>
      <c r="I32" s="14" t="s">
        <v>159</v>
      </c>
      <c r="J32" s="13">
        <v>0</v>
      </c>
      <c r="K32" s="14" t="s">
        <v>244</v>
      </c>
      <c r="L32" s="13">
        <v>0</v>
      </c>
      <c r="M32" s="14" t="s">
        <v>244</v>
      </c>
      <c r="N32" s="13">
        <v>0</v>
      </c>
      <c r="O32" s="14" t="s">
        <v>176</v>
      </c>
      <c r="P32" s="13">
        <v>61.004756610000001</v>
      </c>
      <c r="Q32" s="14" t="s">
        <v>159</v>
      </c>
      <c r="R32" s="13">
        <v>61.004756610000001</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5'!A2", "&lt;&lt;&lt; Previous table")</f>
        <v>&lt;&lt;&lt; Previous table</v>
      </c>
    </row>
    <row r="46" spans="1:2" x14ac:dyDescent="0.2">
      <c r="A46" s="17" t="str">
        <f>HYPERLINK("#'MINOR_GAMING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HYPERLINK("#'INDEX'!B87", "Link to index")</f>
        <v>Link to index</v>
      </c>
    </row>
    <row r="2" spans="1:19" ht="15.75" customHeight="1" x14ac:dyDescent="0.2">
      <c r="A2" s="25" t="s">
        <v>391</v>
      </c>
      <c r="B2" s="24"/>
      <c r="C2" s="24"/>
      <c r="D2" s="24"/>
      <c r="E2" s="24"/>
      <c r="F2" s="24"/>
      <c r="G2" s="24"/>
      <c r="H2" s="24"/>
      <c r="I2" s="24"/>
      <c r="J2" s="24"/>
      <c r="K2" s="24"/>
      <c r="L2" s="24"/>
      <c r="M2" s="24"/>
      <c r="N2" s="24"/>
      <c r="O2" s="24"/>
      <c r="P2" s="24"/>
      <c r="Q2" s="24"/>
      <c r="R2" s="24"/>
      <c r="S2" s="24"/>
    </row>
    <row r="3" spans="1:19" ht="15.75" customHeight="1" x14ac:dyDescent="0.2">
      <c r="A3" s="25" t="s">
        <v>105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244</v>
      </c>
      <c r="H7" s="18">
        <v>51.848399010362499</v>
      </c>
      <c r="I7" s="10" t="s">
        <v>159</v>
      </c>
      <c r="J7" s="18">
        <v>0</v>
      </c>
      <c r="K7" s="10" t="s">
        <v>244</v>
      </c>
      <c r="L7" s="18">
        <v>30.839701645413498</v>
      </c>
      <c r="M7" s="10" t="s">
        <v>159</v>
      </c>
      <c r="N7" s="18">
        <v>0</v>
      </c>
      <c r="O7" s="10" t="s">
        <v>176</v>
      </c>
      <c r="P7" s="18">
        <v>19.314268995214299</v>
      </c>
      <c r="Q7" s="10" t="s">
        <v>159</v>
      </c>
      <c r="R7" s="18">
        <v>12.0017712710677</v>
      </c>
      <c r="S7" s="10" t="s">
        <v>178</v>
      </c>
    </row>
    <row r="8" spans="1:19" x14ac:dyDescent="0.2">
      <c r="A8" s="12" t="s">
        <v>171</v>
      </c>
      <c r="B8" s="18">
        <v>0</v>
      </c>
      <c r="C8" s="10" t="s">
        <v>244</v>
      </c>
      <c r="D8" s="18">
        <v>0</v>
      </c>
      <c r="E8" s="10" t="s">
        <v>244</v>
      </c>
      <c r="F8" s="18">
        <v>0</v>
      </c>
      <c r="G8" s="10" t="s">
        <v>244</v>
      </c>
      <c r="H8" s="18">
        <v>50.651541258039003</v>
      </c>
      <c r="I8" s="10" t="s">
        <v>159</v>
      </c>
      <c r="J8" s="18">
        <v>0</v>
      </c>
      <c r="K8" s="10" t="s">
        <v>244</v>
      </c>
      <c r="L8" s="18">
        <v>28.336160951450701</v>
      </c>
      <c r="M8" s="10" t="s">
        <v>159</v>
      </c>
      <c r="N8" s="18">
        <v>0</v>
      </c>
      <c r="O8" s="10" t="s">
        <v>176</v>
      </c>
      <c r="P8" s="18">
        <v>19.196598249869002</v>
      </c>
      <c r="Q8" s="10" t="s">
        <v>159</v>
      </c>
      <c r="R8" s="18">
        <v>11.747452999675</v>
      </c>
      <c r="S8" s="10" t="s">
        <v>178</v>
      </c>
    </row>
    <row r="9" spans="1:19" x14ac:dyDescent="0.2">
      <c r="A9" s="12" t="s">
        <v>172</v>
      </c>
      <c r="B9" s="18">
        <v>0</v>
      </c>
      <c r="C9" s="10" t="s">
        <v>244</v>
      </c>
      <c r="D9" s="18">
        <v>0</v>
      </c>
      <c r="E9" s="10" t="s">
        <v>244</v>
      </c>
      <c r="F9" s="18">
        <v>0</v>
      </c>
      <c r="G9" s="10" t="s">
        <v>244</v>
      </c>
      <c r="H9" s="18">
        <v>0</v>
      </c>
      <c r="I9" s="10" t="s">
        <v>298</v>
      </c>
      <c r="J9" s="18">
        <v>0</v>
      </c>
      <c r="K9" s="10" t="s">
        <v>244</v>
      </c>
      <c r="L9" s="18">
        <v>25.6704588158929</v>
      </c>
      <c r="M9" s="10" t="s">
        <v>159</v>
      </c>
      <c r="N9" s="18">
        <v>0</v>
      </c>
      <c r="O9" s="10" t="s">
        <v>176</v>
      </c>
      <c r="P9" s="18">
        <v>17.577714072944001</v>
      </c>
      <c r="Q9" s="10" t="s">
        <v>159</v>
      </c>
      <c r="R9" s="18">
        <v>2.34796899357621</v>
      </c>
      <c r="S9" s="10" t="s">
        <v>178</v>
      </c>
    </row>
    <row r="10" spans="1:19" x14ac:dyDescent="0.2">
      <c r="A10" s="12" t="s">
        <v>173</v>
      </c>
      <c r="B10" s="18">
        <v>0</v>
      </c>
      <c r="C10" s="10" t="s">
        <v>244</v>
      </c>
      <c r="D10" s="18">
        <v>0</v>
      </c>
      <c r="E10" s="10" t="s">
        <v>244</v>
      </c>
      <c r="F10" s="18">
        <v>0</v>
      </c>
      <c r="G10" s="10" t="s">
        <v>244</v>
      </c>
      <c r="H10" s="18">
        <v>0</v>
      </c>
      <c r="I10" s="10" t="s">
        <v>159</v>
      </c>
      <c r="J10" s="18">
        <v>0</v>
      </c>
      <c r="K10" s="10" t="s">
        <v>244</v>
      </c>
      <c r="L10" s="18">
        <v>18.380107357657501</v>
      </c>
      <c r="M10" s="10" t="s">
        <v>159</v>
      </c>
      <c r="N10" s="18">
        <v>0</v>
      </c>
      <c r="O10" s="10" t="s">
        <v>176</v>
      </c>
      <c r="P10" s="18">
        <v>16.459027138697799</v>
      </c>
      <c r="Q10" s="10" t="s">
        <v>159</v>
      </c>
      <c r="R10" s="18">
        <v>2.0577224412693802</v>
      </c>
      <c r="S10" s="10" t="s">
        <v>178</v>
      </c>
    </row>
    <row r="11" spans="1:19" x14ac:dyDescent="0.2">
      <c r="A11" s="12" t="s">
        <v>174</v>
      </c>
      <c r="B11" s="18">
        <v>0</v>
      </c>
      <c r="C11" s="10" t="s">
        <v>244</v>
      </c>
      <c r="D11" s="18">
        <v>0</v>
      </c>
      <c r="E11" s="10" t="s">
        <v>244</v>
      </c>
      <c r="F11" s="18">
        <v>0</v>
      </c>
      <c r="G11" s="10" t="s">
        <v>244</v>
      </c>
      <c r="H11" s="18">
        <v>0</v>
      </c>
      <c r="I11" s="10" t="s">
        <v>159</v>
      </c>
      <c r="J11" s="18">
        <v>0</v>
      </c>
      <c r="K11" s="10" t="s">
        <v>244</v>
      </c>
      <c r="L11" s="18">
        <v>18.9355558879729</v>
      </c>
      <c r="M11" s="10" t="s">
        <v>159</v>
      </c>
      <c r="N11" s="18">
        <v>0</v>
      </c>
      <c r="O11" s="10" t="s">
        <v>176</v>
      </c>
      <c r="P11" s="18">
        <v>15.0695221972209</v>
      </c>
      <c r="Q11" s="10" t="s">
        <v>159</v>
      </c>
      <c r="R11" s="18">
        <v>1.93376704203189</v>
      </c>
      <c r="S11" s="10" t="s">
        <v>178</v>
      </c>
    </row>
    <row r="12" spans="1:19" x14ac:dyDescent="0.2">
      <c r="A12" s="12" t="s">
        <v>175</v>
      </c>
      <c r="B12" s="18">
        <v>0</v>
      </c>
      <c r="C12" s="10" t="s">
        <v>244</v>
      </c>
      <c r="D12" s="18">
        <v>0</v>
      </c>
      <c r="E12" s="10" t="s">
        <v>244</v>
      </c>
      <c r="F12" s="18">
        <v>0</v>
      </c>
      <c r="G12" s="10" t="s">
        <v>244</v>
      </c>
      <c r="H12" s="18">
        <v>0</v>
      </c>
      <c r="I12" s="10" t="s">
        <v>159</v>
      </c>
      <c r="J12" s="18">
        <v>0</v>
      </c>
      <c r="K12" s="10" t="s">
        <v>244</v>
      </c>
      <c r="L12" s="18">
        <v>16.409565773775402</v>
      </c>
      <c r="M12" s="10" t="s">
        <v>159</v>
      </c>
      <c r="N12" s="18">
        <v>0</v>
      </c>
      <c r="O12" s="10" t="s">
        <v>176</v>
      </c>
      <c r="P12" s="18">
        <v>14.988751386732901</v>
      </c>
      <c r="Q12" s="10" t="s">
        <v>159</v>
      </c>
      <c r="R12" s="18">
        <v>1.86547602375127</v>
      </c>
      <c r="S12" s="10" t="s">
        <v>178</v>
      </c>
    </row>
    <row r="13" spans="1:19" x14ac:dyDescent="0.2">
      <c r="A13" s="12" t="s">
        <v>179</v>
      </c>
      <c r="B13" s="18">
        <v>0</v>
      </c>
      <c r="C13" s="10" t="s">
        <v>244</v>
      </c>
      <c r="D13" s="18">
        <v>0</v>
      </c>
      <c r="E13" s="10" t="s">
        <v>244</v>
      </c>
      <c r="F13" s="18">
        <v>0</v>
      </c>
      <c r="G13" s="10" t="s">
        <v>244</v>
      </c>
      <c r="H13" s="18">
        <v>0</v>
      </c>
      <c r="I13" s="10" t="s">
        <v>159</v>
      </c>
      <c r="J13" s="18">
        <v>0</v>
      </c>
      <c r="K13" s="10" t="s">
        <v>244</v>
      </c>
      <c r="L13" s="18">
        <v>0</v>
      </c>
      <c r="M13" s="10" t="s">
        <v>388</v>
      </c>
      <c r="N13" s="18">
        <v>0</v>
      </c>
      <c r="O13" s="10" t="s">
        <v>176</v>
      </c>
      <c r="P13" s="18">
        <v>14.9710231719995</v>
      </c>
      <c r="Q13" s="10" t="s">
        <v>159</v>
      </c>
      <c r="R13" s="18">
        <v>1.47238573754201</v>
      </c>
      <c r="S13" s="10" t="s">
        <v>178</v>
      </c>
    </row>
    <row r="14" spans="1:19" x14ac:dyDescent="0.2">
      <c r="A14" s="12" t="s">
        <v>180</v>
      </c>
      <c r="B14" s="18">
        <v>0</v>
      </c>
      <c r="C14" s="10" t="s">
        <v>244</v>
      </c>
      <c r="D14" s="18">
        <v>0</v>
      </c>
      <c r="E14" s="10" t="s">
        <v>244</v>
      </c>
      <c r="F14" s="18">
        <v>0</v>
      </c>
      <c r="G14" s="10" t="s">
        <v>244</v>
      </c>
      <c r="H14" s="18">
        <v>0</v>
      </c>
      <c r="I14" s="10" t="s">
        <v>159</v>
      </c>
      <c r="J14" s="18">
        <v>0</v>
      </c>
      <c r="K14" s="10" t="s">
        <v>244</v>
      </c>
      <c r="L14" s="18">
        <v>0</v>
      </c>
      <c r="M14" s="10" t="s">
        <v>244</v>
      </c>
      <c r="N14" s="18">
        <v>0</v>
      </c>
      <c r="O14" s="10" t="s">
        <v>176</v>
      </c>
      <c r="P14" s="18">
        <v>14.7093801075388</v>
      </c>
      <c r="Q14" s="10" t="s">
        <v>159</v>
      </c>
      <c r="R14" s="18">
        <v>1.45314708327963</v>
      </c>
      <c r="S14" s="10" t="s">
        <v>178</v>
      </c>
    </row>
    <row r="15" spans="1:19" x14ac:dyDescent="0.2">
      <c r="A15" s="12" t="s">
        <v>181</v>
      </c>
      <c r="B15" s="18">
        <v>0</v>
      </c>
      <c r="C15" s="10" t="s">
        <v>244</v>
      </c>
      <c r="D15" s="18">
        <v>0</v>
      </c>
      <c r="E15" s="10" t="s">
        <v>244</v>
      </c>
      <c r="F15" s="18">
        <v>0</v>
      </c>
      <c r="G15" s="10" t="s">
        <v>244</v>
      </c>
      <c r="H15" s="18">
        <v>0</v>
      </c>
      <c r="I15" s="10" t="s">
        <v>159</v>
      </c>
      <c r="J15" s="18">
        <v>0</v>
      </c>
      <c r="K15" s="10" t="s">
        <v>244</v>
      </c>
      <c r="L15" s="18">
        <v>0</v>
      </c>
      <c r="M15" s="10" t="s">
        <v>244</v>
      </c>
      <c r="N15" s="18">
        <v>0</v>
      </c>
      <c r="O15" s="10" t="s">
        <v>176</v>
      </c>
      <c r="P15" s="18">
        <v>13.777090638565999</v>
      </c>
      <c r="Q15" s="10" t="s">
        <v>159</v>
      </c>
      <c r="R15" s="18">
        <v>1.3683423238061501</v>
      </c>
      <c r="S15" s="10" t="s">
        <v>178</v>
      </c>
    </row>
    <row r="16" spans="1:19" x14ac:dyDescent="0.2">
      <c r="A16" s="12" t="s">
        <v>182</v>
      </c>
      <c r="B16" s="18">
        <v>0</v>
      </c>
      <c r="C16" s="10" t="s">
        <v>244</v>
      </c>
      <c r="D16" s="18">
        <v>0</v>
      </c>
      <c r="E16" s="10" t="s">
        <v>244</v>
      </c>
      <c r="F16" s="18">
        <v>0</v>
      </c>
      <c r="G16" s="10" t="s">
        <v>244</v>
      </c>
      <c r="H16" s="18">
        <v>0</v>
      </c>
      <c r="I16" s="10" t="s">
        <v>159</v>
      </c>
      <c r="J16" s="18">
        <v>0</v>
      </c>
      <c r="K16" s="10" t="s">
        <v>244</v>
      </c>
      <c r="L16" s="18">
        <v>0</v>
      </c>
      <c r="M16" s="10" t="s">
        <v>244</v>
      </c>
      <c r="N16" s="18">
        <v>0</v>
      </c>
      <c r="O16" s="10" t="s">
        <v>176</v>
      </c>
      <c r="P16" s="18">
        <v>13.4199903735524</v>
      </c>
      <c r="Q16" s="10" t="s">
        <v>159</v>
      </c>
      <c r="R16" s="18">
        <v>1.34283761703141</v>
      </c>
      <c r="S16" s="10" t="s">
        <v>178</v>
      </c>
    </row>
    <row r="17" spans="1:19"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0</v>
      </c>
      <c r="O17" s="10" t="s">
        <v>176</v>
      </c>
      <c r="P17" s="18">
        <v>13.700880485764101</v>
      </c>
      <c r="Q17" s="10" t="s">
        <v>159</v>
      </c>
      <c r="R17" s="18">
        <v>1.3847903896912499</v>
      </c>
      <c r="S17" s="10" t="s">
        <v>178</v>
      </c>
    </row>
    <row r="18" spans="1:19"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0</v>
      </c>
      <c r="O18" s="10" t="s">
        <v>176</v>
      </c>
      <c r="P18" s="18">
        <v>13.7874123964415</v>
      </c>
      <c r="Q18" s="10" t="s">
        <v>159</v>
      </c>
      <c r="R18" s="18">
        <v>1.4088001052839101</v>
      </c>
      <c r="S18" s="10" t="s">
        <v>178</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v>
      </c>
      <c r="O19" s="10" t="s">
        <v>176</v>
      </c>
      <c r="P19" s="18">
        <v>11.4880299628578</v>
      </c>
      <c r="Q19" s="10" t="s">
        <v>159</v>
      </c>
      <c r="R19" s="18">
        <v>1.1842625797512401</v>
      </c>
      <c r="S19" s="10" t="s">
        <v>178</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13.918779438743099</v>
      </c>
      <c r="Q20" s="10" t="s">
        <v>159</v>
      </c>
      <c r="R20" s="18">
        <v>1.44988687480642</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13.228540281835601</v>
      </c>
      <c r="Q21" s="10" t="s">
        <v>159</v>
      </c>
      <c r="R21" s="18">
        <v>1.39677366081984</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13.3033544394474</v>
      </c>
      <c r="Q22" s="10" t="s">
        <v>159</v>
      </c>
      <c r="R22" s="18">
        <v>1.4193719967053899</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13.9042060171328</v>
      </c>
      <c r="Q23" s="10" t="s">
        <v>159</v>
      </c>
      <c r="R23" s="18">
        <v>1.48625411784824</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11.852796379584101</v>
      </c>
      <c r="Q24" s="10" t="s">
        <v>159</v>
      </c>
      <c r="R24" s="18">
        <v>1.2606250931546801</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16.193638606613099</v>
      </c>
      <c r="Q25" s="10" t="s">
        <v>159</v>
      </c>
      <c r="R25" s="18">
        <v>1.7077385767770099</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17.361672704923301</v>
      </c>
      <c r="Q26" s="10" t="s">
        <v>159</v>
      </c>
      <c r="R26" s="18">
        <v>1.8154619165374299</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17.283106624683199</v>
      </c>
      <c r="Q27" s="10" t="s">
        <v>159</v>
      </c>
      <c r="R27" s="18">
        <v>1.79781901853055</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15.7029329642269</v>
      </c>
      <c r="Q28" s="10" t="s">
        <v>159</v>
      </c>
      <c r="R28" s="18">
        <v>1.6303290970473401</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14.0959261566564</v>
      </c>
      <c r="Q29" s="10" t="s">
        <v>159</v>
      </c>
      <c r="R29" s="18">
        <v>1.46917448041915</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21.1655699517509</v>
      </c>
      <c r="Q30" s="10" t="s">
        <v>159</v>
      </c>
      <c r="R30" s="18">
        <v>2.2277159866597702</v>
      </c>
      <c r="S30" s="10" t="s">
        <v>178</v>
      </c>
    </row>
    <row r="31" spans="1:19" x14ac:dyDescent="0.2">
      <c r="A31" s="12" t="s">
        <v>200</v>
      </c>
      <c r="B31" s="18">
        <v>0</v>
      </c>
      <c r="C31" s="10" t="s">
        <v>244</v>
      </c>
      <c r="D31" s="18">
        <v>0</v>
      </c>
      <c r="E31" s="10" t="s">
        <v>244</v>
      </c>
      <c r="F31" s="18">
        <v>0</v>
      </c>
      <c r="G31" s="10" t="s">
        <v>244</v>
      </c>
      <c r="H31" s="18">
        <v>0</v>
      </c>
      <c r="I31" s="10" t="s">
        <v>159</v>
      </c>
      <c r="J31" s="18">
        <v>0</v>
      </c>
      <c r="K31" s="10" t="s">
        <v>244</v>
      </c>
      <c r="L31" s="18">
        <v>0</v>
      </c>
      <c r="M31" s="10" t="s">
        <v>244</v>
      </c>
      <c r="N31" s="18">
        <v>0</v>
      </c>
      <c r="O31" s="10" t="s">
        <v>176</v>
      </c>
      <c r="P31" s="18">
        <v>23.787767390285801</v>
      </c>
      <c r="Q31" s="10" t="s">
        <v>159</v>
      </c>
      <c r="R31" s="18">
        <v>2.52232264015981</v>
      </c>
      <c r="S31" s="10" t="s">
        <v>178</v>
      </c>
    </row>
    <row r="32" spans="1:19" x14ac:dyDescent="0.2">
      <c r="A32" s="15" t="s">
        <v>201</v>
      </c>
      <c r="B32" s="19">
        <v>0</v>
      </c>
      <c r="C32" s="14" t="s">
        <v>244</v>
      </c>
      <c r="D32" s="19">
        <v>0</v>
      </c>
      <c r="E32" s="14" t="s">
        <v>244</v>
      </c>
      <c r="F32" s="19">
        <v>0</v>
      </c>
      <c r="G32" s="14" t="s">
        <v>244</v>
      </c>
      <c r="H32" s="19">
        <v>0</v>
      </c>
      <c r="I32" s="14" t="s">
        <v>159</v>
      </c>
      <c r="J32" s="19">
        <v>0</v>
      </c>
      <c r="K32" s="14" t="s">
        <v>244</v>
      </c>
      <c r="L32" s="19">
        <v>0</v>
      </c>
      <c r="M32" s="14" t="s">
        <v>244</v>
      </c>
      <c r="N32" s="19">
        <v>0</v>
      </c>
      <c r="O32" s="14" t="s">
        <v>176</v>
      </c>
      <c r="P32" s="19">
        <v>27.784403739671301</v>
      </c>
      <c r="Q32" s="14" t="s">
        <v>159</v>
      </c>
      <c r="R32" s="19">
        <v>2.9613084783393702</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6'!A2", "&lt;&lt;&lt; Previous table")</f>
        <v>&lt;&lt;&lt; Previous table</v>
      </c>
    </row>
    <row r="46" spans="1:2" x14ac:dyDescent="0.2">
      <c r="A46" s="17" t="str">
        <f>HYPERLINK("#'MINOR_GAMING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HYPERLINK("#'INDEX'!B88", "Link to index")</f>
        <v>Link to index</v>
      </c>
    </row>
    <row r="2" spans="1:19" ht="15.75" customHeight="1" x14ac:dyDescent="0.2">
      <c r="A2" s="25" t="s">
        <v>392</v>
      </c>
      <c r="B2" s="24"/>
      <c r="C2" s="24"/>
      <c r="D2" s="24"/>
      <c r="E2" s="24"/>
      <c r="F2" s="24"/>
      <c r="G2" s="24"/>
      <c r="H2" s="24"/>
      <c r="I2" s="24"/>
      <c r="J2" s="24"/>
      <c r="K2" s="24"/>
      <c r="L2" s="24"/>
      <c r="M2" s="24"/>
      <c r="N2" s="24"/>
      <c r="O2" s="24"/>
      <c r="P2" s="24"/>
      <c r="Q2" s="24"/>
      <c r="R2" s="24"/>
      <c r="S2" s="24"/>
    </row>
    <row r="3" spans="1:19" ht="15.75" customHeight="1" x14ac:dyDescent="0.2">
      <c r="A3" s="25" t="s">
        <v>106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244</v>
      </c>
      <c r="H7" s="18">
        <v>101.68477059644199</v>
      </c>
      <c r="I7" s="10" t="s">
        <v>159</v>
      </c>
      <c r="J7" s="18">
        <v>0</v>
      </c>
      <c r="K7" s="10" t="s">
        <v>244</v>
      </c>
      <c r="L7" s="18">
        <v>60.482638749363197</v>
      </c>
      <c r="M7" s="10" t="s">
        <v>159</v>
      </c>
      <c r="N7" s="18">
        <v>0</v>
      </c>
      <c r="O7" s="10" t="s">
        <v>176</v>
      </c>
      <c r="P7" s="18">
        <v>37.8790290443456</v>
      </c>
      <c r="Q7" s="10" t="s">
        <v>159</v>
      </c>
      <c r="R7" s="18">
        <v>23.537802164452199</v>
      </c>
      <c r="S7" s="10" t="s">
        <v>178</v>
      </c>
    </row>
    <row r="8" spans="1:19" x14ac:dyDescent="0.2">
      <c r="A8" s="12" t="s">
        <v>171</v>
      </c>
      <c r="B8" s="18">
        <v>0</v>
      </c>
      <c r="C8" s="10" t="s">
        <v>244</v>
      </c>
      <c r="D8" s="18">
        <v>0</v>
      </c>
      <c r="E8" s="10" t="s">
        <v>244</v>
      </c>
      <c r="F8" s="18">
        <v>0</v>
      </c>
      <c r="G8" s="10" t="s">
        <v>244</v>
      </c>
      <c r="H8" s="18">
        <v>98.165376420447203</v>
      </c>
      <c r="I8" s="10" t="s">
        <v>159</v>
      </c>
      <c r="J8" s="18">
        <v>0</v>
      </c>
      <c r="K8" s="10" t="s">
        <v>244</v>
      </c>
      <c r="L8" s="18">
        <v>54.916984498829201</v>
      </c>
      <c r="M8" s="10" t="s">
        <v>159</v>
      </c>
      <c r="N8" s="18">
        <v>0</v>
      </c>
      <c r="O8" s="10" t="s">
        <v>176</v>
      </c>
      <c r="P8" s="18">
        <v>37.204026696648697</v>
      </c>
      <c r="Q8" s="10" t="s">
        <v>159</v>
      </c>
      <c r="R8" s="18">
        <v>22.7671876719366</v>
      </c>
      <c r="S8" s="10" t="s">
        <v>178</v>
      </c>
    </row>
    <row r="9" spans="1:19" x14ac:dyDescent="0.2">
      <c r="A9" s="12" t="s">
        <v>172</v>
      </c>
      <c r="B9" s="18">
        <v>0</v>
      </c>
      <c r="C9" s="10" t="s">
        <v>244</v>
      </c>
      <c r="D9" s="18">
        <v>0</v>
      </c>
      <c r="E9" s="10" t="s">
        <v>244</v>
      </c>
      <c r="F9" s="18">
        <v>0</v>
      </c>
      <c r="G9" s="10" t="s">
        <v>244</v>
      </c>
      <c r="H9" s="18">
        <v>0</v>
      </c>
      <c r="I9" s="10" t="s">
        <v>298</v>
      </c>
      <c r="J9" s="18">
        <v>0</v>
      </c>
      <c r="K9" s="10" t="s">
        <v>244</v>
      </c>
      <c r="L9" s="18">
        <v>48.603721734990202</v>
      </c>
      <c r="M9" s="10" t="s">
        <v>159</v>
      </c>
      <c r="N9" s="18">
        <v>0</v>
      </c>
      <c r="O9" s="10" t="s">
        <v>176</v>
      </c>
      <c r="P9" s="18">
        <v>33.281147394594299</v>
      </c>
      <c r="Q9" s="10" t="s">
        <v>159</v>
      </c>
      <c r="R9" s="18">
        <v>4.4455781809209496</v>
      </c>
      <c r="S9" s="10" t="s">
        <v>178</v>
      </c>
    </row>
    <row r="10" spans="1:19" x14ac:dyDescent="0.2">
      <c r="A10" s="12" t="s">
        <v>173</v>
      </c>
      <c r="B10" s="18">
        <v>0</v>
      </c>
      <c r="C10" s="10" t="s">
        <v>244</v>
      </c>
      <c r="D10" s="18">
        <v>0</v>
      </c>
      <c r="E10" s="10" t="s">
        <v>244</v>
      </c>
      <c r="F10" s="18">
        <v>0</v>
      </c>
      <c r="G10" s="10" t="s">
        <v>244</v>
      </c>
      <c r="H10" s="18">
        <v>0</v>
      </c>
      <c r="I10" s="10" t="s">
        <v>159</v>
      </c>
      <c r="J10" s="18">
        <v>0</v>
      </c>
      <c r="K10" s="10" t="s">
        <v>244</v>
      </c>
      <c r="L10" s="18">
        <v>32.814485146687502</v>
      </c>
      <c r="M10" s="10" t="s">
        <v>159</v>
      </c>
      <c r="N10" s="18">
        <v>0</v>
      </c>
      <c r="O10" s="10" t="s">
        <v>176</v>
      </c>
      <c r="P10" s="18">
        <v>29.384730516642499</v>
      </c>
      <c r="Q10" s="10" t="s">
        <v>159</v>
      </c>
      <c r="R10" s="18">
        <v>3.6737055541140902</v>
      </c>
      <c r="S10" s="10" t="s">
        <v>178</v>
      </c>
    </row>
    <row r="11" spans="1:19" x14ac:dyDescent="0.2">
      <c r="A11" s="12" t="s">
        <v>174</v>
      </c>
      <c r="B11" s="18">
        <v>0</v>
      </c>
      <c r="C11" s="10" t="s">
        <v>244</v>
      </c>
      <c r="D11" s="18">
        <v>0</v>
      </c>
      <c r="E11" s="10" t="s">
        <v>244</v>
      </c>
      <c r="F11" s="18">
        <v>0</v>
      </c>
      <c r="G11" s="10" t="s">
        <v>244</v>
      </c>
      <c r="H11" s="18">
        <v>0</v>
      </c>
      <c r="I11" s="10" t="s">
        <v>159</v>
      </c>
      <c r="J11" s="18">
        <v>0</v>
      </c>
      <c r="K11" s="10" t="s">
        <v>244</v>
      </c>
      <c r="L11" s="18">
        <v>32.868322901976697</v>
      </c>
      <c r="M11" s="10" t="s">
        <v>159</v>
      </c>
      <c r="N11" s="18">
        <v>0</v>
      </c>
      <c r="O11" s="10" t="s">
        <v>176</v>
      </c>
      <c r="P11" s="18">
        <v>26.157664685796998</v>
      </c>
      <c r="Q11" s="10" t="s">
        <v>159</v>
      </c>
      <c r="R11" s="18">
        <v>3.3566312988506102</v>
      </c>
      <c r="S11" s="10" t="s">
        <v>178</v>
      </c>
    </row>
    <row r="12" spans="1:19" x14ac:dyDescent="0.2">
      <c r="A12" s="12" t="s">
        <v>175</v>
      </c>
      <c r="B12" s="18">
        <v>0</v>
      </c>
      <c r="C12" s="10" t="s">
        <v>244</v>
      </c>
      <c r="D12" s="18">
        <v>0</v>
      </c>
      <c r="E12" s="10" t="s">
        <v>244</v>
      </c>
      <c r="F12" s="18">
        <v>0</v>
      </c>
      <c r="G12" s="10" t="s">
        <v>244</v>
      </c>
      <c r="H12" s="18">
        <v>0</v>
      </c>
      <c r="I12" s="10" t="s">
        <v>159</v>
      </c>
      <c r="J12" s="18">
        <v>0</v>
      </c>
      <c r="K12" s="10" t="s">
        <v>244</v>
      </c>
      <c r="L12" s="18">
        <v>27.643806957360098</v>
      </c>
      <c r="M12" s="10" t="s">
        <v>159</v>
      </c>
      <c r="N12" s="18">
        <v>0</v>
      </c>
      <c r="O12" s="10" t="s">
        <v>176</v>
      </c>
      <c r="P12" s="18">
        <v>25.2502811822654</v>
      </c>
      <c r="Q12" s="10" t="s">
        <v>159</v>
      </c>
      <c r="R12" s="18">
        <v>3.14260960924253</v>
      </c>
      <c r="S12" s="10" t="s">
        <v>178</v>
      </c>
    </row>
    <row r="13" spans="1:19" x14ac:dyDescent="0.2">
      <c r="A13" s="12" t="s">
        <v>179</v>
      </c>
      <c r="B13" s="18">
        <v>0</v>
      </c>
      <c r="C13" s="10" t="s">
        <v>244</v>
      </c>
      <c r="D13" s="18">
        <v>0</v>
      </c>
      <c r="E13" s="10" t="s">
        <v>244</v>
      </c>
      <c r="F13" s="18">
        <v>0</v>
      </c>
      <c r="G13" s="10" t="s">
        <v>244</v>
      </c>
      <c r="H13" s="18">
        <v>0</v>
      </c>
      <c r="I13" s="10" t="s">
        <v>159</v>
      </c>
      <c r="J13" s="18">
        <v>0</v>
      </c>
      <c r="K13" s="10" t="s">
        <v>244</v>
      </c>
      <c r="L13" s="18">
        <v>0</v>
      </c>
      <c r="M13" s="10" t="s">
        <v>388</v>
      </c>
      <c r="N13" s="18">
        <v>0</v>
      </c>
      <c r="O13" s="10" t="s">
        <v>176</v>
      </c>
      <c r="P13" s="18">
        <v>24.620681411773901</v>
      </c>
      <c r="Q13" s="10" t="s">
        <v>159</v>
      </c>
      <c r="R13" s="18">
        <v>2.4214203493494302</v>
      </c>
      <c r="S13" s="10" t="s">
        <v>178</v>
      </c>
    </row>
    <row r="14" spans="1:19" x14ac:dyDescent="0.2">
      <c r="A14" s="12" t="s">
        <v>180</v>
      </c>
      <c r="B14" s="18">
        <v>0</v>
      </c>
      <c r="C14" s="10" t="s">
        <v>244</v>
      </c>
      <c r="D14" s="18">
        <v>0</v>
      </c>
      <c r="E14" s="10" t="s">
        <v>244</v>
      </c>
      <c r="F14" s="18">
        <v>0</v>
      </c>
      <c r="G14" s="10" t="s">
        <v>244</v>
      </c>
      <c r="H14" s="18">
        <v>0</v>
      </c>
      <c r="I14" s="10" t="s">
        <v>159</v>
      </c>
      <c r="J14" s="18">
        <v>0</v>
      </c>
      <c r="K14" s="10" t="s">
        <v>244</v>
      </c>
      <c r="L14" s="18">
        <v>0</v>
      </c>
      <c r="M14" s="10" t="s">
        <v>244</v>
      </c>
      <c r="N14" s="18">
        <v>0</v>
      </c>
      <c r="O14" s="10" t="s">
        <v>176</v>
      </c>
      <c r="P14" s="18">
        <v>23.628515233870399</v>
      </c>
      <c r="Q14" s="10" t="s">
        <v>159</v>
      </c>
      <c r="R14" s="18">
        <v>2.33427294306777</v>
      </c>
      <c r="S14" s="10" t="s">
        <v>178</v>
      </c>
    </row>
    <row r="15" spans="1:19" x14ac:dyDescent="0.2">
      <c r="A15" s="12" t="s">
        <v>181</v>
      </c>
      <c r="B15" s="18">
        <v>0</v>
      </c>
      <c r="C15" s="10" t="s">
        <v>244</v>
      </c>
      <c r="D15" s="18">
        <v>0</v>
      </c>
      <c r="E15" s="10" t="s">
        <v>244</v>
      </c>
      <c r="F15" s="18">
        <v>0</v>
      </c>
      <c r="G15" s="10" t="s">
        <v>244</v>
      </c>
      <c r="H15" s="18">
        <v>0</v>
      </c>
      <c r="I15" s="10" t="s">
        <v>159</v>
      </c>
      <c r="J15" s="18">
        <v>0</v>
      </c>
      <c r="K15" s="10" t="s">
        <v>244</v>
      </c>
      <c r="L15" s="18">
        <v>0</v>
      </c>
      <c r="M15" s="10" t="s">
        <v>244</v>
      </c>
      <c r="N15" s="18">
        <v>0</v>
      </c>
      <c r="O15" s="10" t="s">
        <v>176</v>
      </c>
      <c r="P15" s="18">
        <v>21.449167178999701</v>
      </c>
      <c r="Q15" s="10" t="s">
        <v>159</v>
      </c>
      <c r="R15" s="18">
        <v>2.13033390222901</v>
      </c>
      <c r="S15" s="10" t="s">
        <v>178</v>
      </c>
    </row>
    <row r="16" spans="1:19" x14ac:dyDescent="0.2">
      <c r="A16" s="12" t="s">
        <v>182</v>
      </c>
      <c r="B16" s="18">
        <v>0</v>
      </c>
      <c r="C16" s="10" t="s">
        <v>244</v>
      </c>
      <c r="D16" s="18">
        <v>0</v>
      </c>
      <c r="E16" s="10" t="s">
        <v>244</v>
      </c>
      <c r="F16" s="18">
        <v>0</v>
      </c>
      <c r="G16" s="10" t="s">
        <v>244</v>
      </c>
      <c r="H16" s="18">
        <v>0</v>
      </c>
      <c r="I16" s="10" t="s">
        <v>159</v>
      </c>
      <c r="J16" s="18">
        <v>0</v>
      </c>
      <c r="K16" s="10" t="s">
        <v>244</v>
      </c>
      <c r="L16" s="18">
        <v>0</v>
      </c>
      <c r="M16" s="10" t="s">
        <v>244</v>
      </c>
      <c r="N16" s="18">
        <v>0</v>
      </c>
      <c r="O16" s="10" t="s">
        <v>176</v>
      </c>
      <c r="P16" s="18">
        <v>20.2921373427479</v>
      </c>
      <c r="Q16" s="10" t="s">
        <v>159</v>
      </c>
      <c r="R16" s="18">
        <v>2.0304817362247101</v>
      </c>
      <c r="S16" s="10" t="s">
        <v>178</v>
      </c>
    </row>
    <row r="17" spans="1:19"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0</v>
      </c>
      <c r="O17" s="10" t="s">
        <v>176</v>
      </c>
      <c r="P17" s="18">
        <v>20.047836256452101</v>
      </c>
      <c r="Q17" s="10" t="s">
        <v>159</v>
      </c>
      <c r="R17" s="18">
        <v>2.0262968508399801</v>
      </c>
      <c r="S17" s="10" t="s">
        <v>178</v>
      </c>
    </row>
    <row r="18" spans="1:19"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0</v>
      </c>
      <c r="O18" s="10" t="s">
        <v>176</v>
      </c>
      <c r="P18" s="18">
        <v>19.564427525835999</v>
      </c>
      <c r="Q18" s="10" t="s">
        <v>159</v>
      </c>
      <c r="R18" s="18">
        <v>1.9990964776922799</v>
      </c>
      <c r="S18" s="10" t="s">
        <v>178</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v>
      </c>
      <c r="O19" s="10" t="s">
        <v>176</v>
      </c>
      <c r="P19" s="18">
        <v>15.923282037125601</v>
      </c>
      <c r="Q19" s="10" t="s">
        <v>159</v>
      </c>
      <c r="R19" s="18">
        <v>1.64147787952862</v>
      </c>
      <c r="S19" s="10" t="s">
        <v>178</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18.7198323260066</v>
      </c>
      <c r="Q20" s="10" t="s">
        <v>159</v>
      </c>
      <c r="R20" s="18">
        <v>1.9500013853589</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17.382301930332002</v>
      </c>
      <c r="Q21" s="10" t="s">
        <v>159</v>
      </c>
      <c r="R21" s="18">
        <v>1.8353605903172701</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17.087593092310701</v>
      </c>
      <c r="Q22" s="10" t="s">
        <v>159</v>
      </c>
      <c r="R22" s="18">
        <v>1.8231229752403599</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17.4001206728691</v>
      </c>
      <c r="Q23" s="10" t="s">
        <v>159</v>
      </c>
      <c r="R23" s="18">
        <v>1.8599408674786599</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14.582934871510799</v>
      </c>
      <c r="Q24" s="10" t="s">
        <v>159</v>
      </c>
      <c r="R24" s="18">
        <v>1.5509937943869401</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19.647683406361601</v>
      </c>
      <c r="Q25" s="10" t="s">
        <v>159</v>
      </c>
      <c r="R25" s="18">
        <v>2.0719930654524399</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20.701667816941299</v>
      </c>
      <c r="Q26" s="10" t="s">
        <v>159</v>
      </c>
      <c r="R26" s="18">
        <v>2.16471593314898</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20.2226198618288</v>
      </c>
      <c r="Q27" s="10" t="s">
        <v>159</v>
      </c>
      <c r="R27" s="18">
        <v>2.10359233334741</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18.083833404902901</v>
      </c>
      <c r="Q28" s="10" t="s">
        <v>159</v>
      </c>
      <c r="R28" s="18">
        <v>1.8775218523402299</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16.008683638588199</v>
      </c>
      <c r="Q29" s="10" t="s">
        <v>159</v>
      </c>
      <c r="R29" s="18">
        <v>1.66853523532477</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23.669411843915402</v>
      </c>
      <c r="Q30" s="10" t="s">
        <v>159</v>
      </c>
      <c r="R30" s="18">
        <v>2.4912500480603699</v>
      </c>
      <c r="S30" s="10" t="s">
        <v>178</v>
      </c>
    </row>
    <row r="31" spans="1:19" x14ac:dyDescent="0.2">
      <c r="A31" s="12" t="s">
        <v>200</v>
      </c>
      <c r="B31" s="18">
        <v>0</v>
      </c>
      <c r="C31" s="10" t="s">
        <v>244</v>
      </c>
      <c r="D31" s="18">
        <v>0</v>
      </c>
      <c r="E31" s="10" t="s">
        <v>244</v>
      </c>
      <c r="F31" s="18">
        <v>0</v>
      </c>
      <c r="G31" s="10" t="s">
        <v>244</v>
      </c>
      <c r="H31" s="18">
        <v>0</v>
      </c>
      <c r="I31" s="10" t="s">
        <v>159</v>
      </c>
      <c r="J31" s="18">
        <v>0</v>
      </c>
      <c r="K31" s="10" t="s">
        <v>244</v>
      </c>
      <c r="L31" s="18">
        <v>0</v>
      </c>
      <c r="M31" s="10" t="s">
        <v>244</v>
      </c>
      <c r="N31" s="18">
        <v>0</v>
      </c>
      <c r="O31" s="10" t="s">
        <v>176</v>
      </c>
      <c r="P31" s="18">
        <v>25.453685953449099</v>
      </c>
      <c r="Q31" s="10" t="s">
        <v>159</v>
      </c>
      <c r="R31" s="18">
        <v>2.69896738531759</v>
      </c>
      <c r="S31" s="10" t="s">
        <v>178</v>
      </c>
    </row>
    <row r="32" spans="1:19" x14ac:dyDescent="0.2">
      <c r="A32" s="15" t="s">
        <v>201</v>
      </c>
      <c r="B32" s="19">
        <v>0</v>
      </c>
      <c r="C32" s="14" t="s">
        <v>244</v>
      </c>
      <c r="D32" s="19">
        <v>0</v>
      </c>
      <c r="E32" s="14" t="s">
        <v>244</v>
      </c>
      <c r="F32" s="19">
        <v>0</v>
      </c>
      <c r="G32" s="14" t="s">
        <v>244</v>
      </c>
      <c r="H32" s="19">
        <v>0</v>
      </c>
      <c r="I32" s="14" t="s">
        <v>159</v>
      </c>
      <c r="J32" s="19">
        <v>0</v>
      </c>
      <c r="K32" s="14" t="s">
        <v>244</v>
      </c>
      <c r="L32" s="19">
        <v>0</v>
      </c>
      <c r="M32" s="14" t="s">
        <v>244</v>
      </c>
      <c r="N32" s="19">
        <v>0</v>
      </c>
      <c r="O32" s="14" t="s">
        <v>176</v>
      </c>
      <c r="P32" s="19">
        <v>27.784403739671301</v>
      </c>
      <c r="Q32" s="14" t="s">
        <v>159</v>
      </c>
      <c r="R32" s="19">
        <v>2.9613084783393702</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7'!A2", "&lt;&lt;&lt; Previous table")</f>
        <v>&lt;&lt;&lt; Previous table</v>
      </c>
    </row>
    <row r="46" spans="1:2" x14ac:dyDescent="0.2">
      <c r="A46" s="17" t="str">
        <f>HYPERLINK("#'MINOR_GAMING 9'!A2",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HYPERLINK("#'INDEX'!B89", "Link to index")</f>
        <v>Link to index</v>
      </c>
    </row>
    <row r="2" spans="1:19" ht="15.75" customHeight="1" x14ac:dyDescent="0.2">
      <c r="A2" s="25" t="s">
        <v>393</v>
      </c>
      <c r="B2" s="24"/>
      <c r="C2" s="24"/>
      <c r="D2" s="24"/>
      <c r="E2" s="24"/>
      <c r="F2" s="24"/>
      <c r="G2" s="24"/>
      <c r="H2" s="24"/>
      <c r="I2" s="24"/>
      <c r="J2" s="24"/>
      <c r="K2" s="24"/>
      <c r="L2" s="24"/>
      <c r="M2" s="24"/>
      <c r="N2" s="24"/>
      <c r="O2" s="24"/>
      <c r="P2" s="24"/>
      <c r="Q2" s="24"/>
      <c r="R2" s="24"/>
      <c r="S2" s="24"/>
    </row>
    <row r="3" spans="1:19" ht="15.75" customHeight="1" x14ac:dyDescent="0.2">
      <c r="A3" s="25" t="s">
        <v>107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9">
        <v>0</v>
      </c>
      <c r="C7" s="10" t="s">
        <v>244</v>
      </c>
      <c r="D7" s="9">
        <v>0</v>
      </c>
      <c r="E7" s="10" t="s">
        <v>244</v>
      </c>
      <c r="F7" s="9">
        <v>0</v>
      </c>
      <c r="G7" s="10" t="s">
        <v>244</v>
      </c>
      <c r="H7" s="9">
        <v>0.20136455578030199</v>
      </c>
      <c r="I7" s="10" t="s">
        <v>159</v>
      </c>
      <c r="J7" s="9">
        <v>0</v>
      </c>
      <c r="K7" s="10" t="s">
        <v>244</v>
      </c>
      <c r="L7" s="9">
        <v>0.136098484848485</v>
      </c>
      <c r="M7" s="10" t="s">
        <v>159</v>
      </c>
      <c r="N7" s="9">
        <v>0</v>
      </c>
      <c r="O7" s="10" t="s">
        <v>176</v>
      </c>
      <c r="P7" s="9">
        <v>7.2399091189587997E-2</v>
      </c>
      <c r="Q7" s="10" t="s">
        <v>159</v>
      </c>
      <c r="R7" s="9">
        <v>4.3785260814635303E-2</v>
      </c>
      <c r="S7" s="10" t="s">
        <v>178</v>
      </c>
    </row>
    <row r="8" spans="1:19" x14ac:dyDescent="0.2">
      <c r="A8" s="12" t="s">
        <v>171</v>
      </c>
      <c r="B8" s="9">
        <v>0</v>
      </c>
      <c r="C8" s="10" t="s">
        <v>244</v>
      </c>
      <c r="D8" s="9">
        <v>0</v>
      </c>
      <c r="E8" s="10" t="s">
        <v>244</v>
      </c>
      <c r="F8" s="9">
        <v>0</v>
      </c>
      <c r="G8" s="10" t="s">
        <v>244</v>
      </c>
      <c r="H8" s="9">
        <v>0.19298972787889701</v>
      </c>
      <c r="I8" s="10" t="s">
        <v>159</v>
      </c>
      <c r="J8" s="9">
        <v>0</v>
      </c>
      <c r="K8" s="10" t="s">
        <v>244</v>
      </c>
      <c r="L8" s="9">
        <v>0.12333416210840401</v>
      </c>
      <c r="M8" s="10" t="s">
        <v>159</v>
      </c>
      <c r="N8" s="9">
        <v>0</v>
      </c>
      <c r="O8" s="10" t="s">
        <v>176</v>
      </c>
      <c r="P8" s="9">
        <v>7.0866013515347201E-2</v>
      </c>
      <c r="Q8" s="10" t="s">
        <v>159</v>
      </c>
      <c r="R8" s="9">
        <v>4.1713609191439301E-2</v>
      </c>
      <c r="S8" s="10" t="s">
        <v>178</v>
      </c>
    </row>
    <row r="9" spans="1:19" x14ac:dyDescent="0.2">
      <c r="A9" s="12" t="s">
        <v>172</v>
      </c>
      <c r="B9" s="9">
        <v>0</v>
      </c>
      <c r="C9" s="10" t="s">
        <v>244</v>
      </c>
      <c r="D9" s="9">
        <v>0</v>
      </c>
      <c r="E9" s="10" t="s">
        <v>244</v>
      </c>
      <c r="F9" s="9">
        <v>0</v>
      </c>
      <c r="G9" s="10" t="s">
        <v>244</v>
      </c>
      <c r="H9" s="9">
        <v>0</v>
      </c>
      <c r="I9" s="10" t="s">
        <v>298</v>
      </c>
      <c r="J9" s="9">
        <v>0</v>
      </c>
      <c r="K9" s="10" t="s">
        <v>244</v>
      </c>
      <c r="L9" s="9">
        <v>0.10747079856972599</v>
      </c>
      <c r="M9" s="10" t="s">
        <v>159</v>
      </c>
      <c r="N9" s="9">
        <v>0</v>
      </c>
      <c r="O9" s="10" t="s">
        <v>176</v>
      </c>
      <c r="P9" s="9">
        <v>6.2185389809699197E-2</v>
      </c>
      <c r="Q9" s="10" t="s">
        <v>159</v>
      </c>
      <c r="R9" s="9">
        <v>7.9751333424262199E-3</v>
      </c>
      <c r="S9" s="10" t="s">
        <v>178</v>
      </c>
    </row>
    <row r="10" spans="1:19" x14ac:dyDescent="0.2">
      <c r="A10" s="12" t="s">
        <v>173</v>
      </c>
      <c r="B10" s="9">
        <v>0</v>
      </c>
      <c r="C10" s="10" t="s">
        <v>244</v>
      </c>
      <c r="D10" s="9">
        <v>0</v>
      </c>
      <c r="E10" s="10" t="s">
        <v>244</v>
      </c>
      <c r="F10" s="9">
        <v>0</v>
      </c>
      <c r="G10" s="10" t="s">
        <v>244</v>
      </c>
      <c r="H10" s="9">
        <v>0</v>
      </c>
      <c r="I10" s="10" t="s">
        <v>159</v>
      </c>
      <c r="J10" s="9">
        <v>0</v>
      </c>
      <c r="K10" s="10" t="s">
        <v>244</v>
      </c>
      <c r="L10" s="9">
        <v>7.0831603103485893E-2</v>
      </c>
      <c r="M10" s="10" t="s">
        <v>159</v>
      </c>
      <c r="N10" s="9">
        <v>0</v>
      </c>
      <c r="O10" s="10" t="s">
        <v>176</v>
      </c>
      <c r="P10" s="9">
        <v>5.43486936313059E-2</v>
      </c>
      <c r="Q10" s="10" t="s">
        <v>159</v>
      </c>
      <c r="R10" s="9">
        <v>6.4724241941085097E-3</v>
      </c>
      <c r="S10" s="10" t="s">
        <v>178</v>
      </c>
    </row>
    <row r="11" spans="1:19" x14ac:dyDescent="0.2">
      <c r="A11" s="12" t="s">
        <v>174</v>
      </c>
      <c r="B11" s="9">
        <v>0</v>
      </c>
      <c r="C11" s="10" t="s">
        <v>244</v>
      </c>
      <c r="D11" s="9">
        <v>0</v>
      </c>
      <c r="E11" s="10" t="s">
        <v>244</v>
      </c>
      <c r="F11" s="9">
        <v>0</v>
      </c>
      <c r="G11" s="10" t="s">
        <v>244</v>
      </c>
      <c r="H11" s="9">
        <v>0</v>
      </c>
      <c r="I11" s="10" t="s">
        <v>159</v>
      </c>
      <c r="J11" s="9">
        <v>0</v>
      </c>
      <c r="K11" s="10" t="s">
        <v>244</v>
      </c>
      <c r="L11" s="9">
        <v>6.6261728395061698E-2</v>
      </c>
      <c r="M11" s="10" t="s">
        <v>159</v>
      </c>
      <c r="N11" s="9">
        <v>0</v>
      </c>
      <c r="O11" s="10" t="s">
        <v>176</v>
      </c>
      <c r="P11" s="9">
        <v>4.5017856769908701E-2</v>
      </c>
      <c r="Q11" s="10" t="s">
        <v>159</v>
      </c>
      <c r="R11" s="9">
        <v>5.7772772148716204E-3</v>
      </c>
      <c r="S11" s="10" t="s">
        <v>178</v>
      </c>
    </row>
    <row r="12" spans="1:19" x14ac:dyDescent="0.2">
      <c r="A12" s="12" t="s">
        <v>175</v>
      </c>
      <c r="B12" s="9">
        <v>0</v>
      </c>
      <c r="C12" s="10" t="s">
        <v>244</v>
      </c>
      <c r="D12" s="9">
        <v>0</v>
      </c>
      <c r="E12" s="10" t="s">
        <v>244</v>
      </c>
      <c r="F12" s="9">
        <v>0</v>
      </c>
      <c r="G12" s="10" t="s">
        <v>244</v>
      </c>
      <c r="H12" s="9">
        <v>0</v>
      </c>
      <c r="I12" s="10" t="s">
        <v>159</v>
      </c>
      <c r="J12" s="9">
        <v>0</v>
      </c>
      <c r="K12" s="10" t="s">
        <v>244</v>
      </c>
      <c r="L12" s="9">
        <v>5.6465724449572201E-2</v>
      </c>
      <c r="M12" s="10" t="s">
        <v>159</v>
      </c>
      <c r="N12" s="9">
        <v>0</v>
      </c>
      <c r="O12" s="10" t="s">
        <v>176</v>
      </c>
      <c r="P12" s="9">
        <v>4.2690356324315899E-2</v>
      </c>
      <c r="Q12" s="10" t="s">
        <v>159</v>
      </c>
      <c r="R12" s="9">
        <v>5.4739174737591899E-3</v>
      </c>
      <c r="S12" s="10" t="s">
        <v>178</v>
      </c>
    </row>
    <row r="13" spans="1:19" x14ac:dyDescent="0.2">
      <c r="A13" s="12" t="s">
        <v>179</v>
      </c>
      <c r="B13" s="9">
        <v>0</v>
      </c>
      <c r="C13" s="10" t="s">
        <v>244</v>
      </c>
      <c r="D13" s="9">
        <v>0</v>
      </c>
      <c r="E13" s="10" t="s">
        <v>244</v>
      </c>
      <c r="F13" s="9">
        <v>0</v>
      </c>
      <c r="G13" s="10" t="s">
        <v>244</v>
      </c>
      <c r="H13" s="9">
        <v>0</v>
      </c>
      <c r="I13" s="10" t="s">
        <v>159</v>
      </c>
      <c r="J13" s="9">
        <v>0</v>
      </c>
      <c r="K13" s="10" t="s">
        <v>244</v>
      </c>
      <c r="L13" s="9">
        <v>0</v>
      </c>
      <c r="M13" s="10" t="s">
        <v>388</v>
      </c>
      <c r="N13" s="9">
        <v>0</v>
      </c>
      <c r="O13" s="10" t="s">
        <v>176</v>
      </c>
      <c r="P13" s="9">
        <v>3.9871469460495801E-2</v>
      </c>
      <c r="Q13" s="10" t="s">
        <v>159</v>
      </c>
      <c r="R13" s="9">
        <v>4.0661705041544699E-3</v>
      </c>
      <c r="S13" s="10" t="s">
        <v>178</v>
      </c>
    </row>
    <row r="14" spans="1:19" x14ac:dyDescent="0.2">
      <c r="A14" s="12" t="s">
        <v>180</v>
      </c>
      <c r="B14" s="9">
        <v>0</v>
      </c>
      <c r="C14" s="10" t="s">
        <v>244</v>
      </c>
      <c r="D14" s="9">
        <v>0</v>
      </c>
      <c r="E14" s="10" t="s">
        <v>244</v>
      </c>
      <c r="F14" s="9">
        <v>0</v>
      </c>
      <c r="G14" s="10" t="s">
        <v>244</v>
      </c>
      <c r="H14" s="9">
        <v>0</v>
      </c>
      <c r="I14" s="10" t="s">
        <v>159</v>
      </c>
      <c r="J14" s="9">
        <v>0</v>
      </c>
      <c r="K14" s="10" t="s">
        <v>244</v>
      </c>
      <c r="L14" s="9">
        <v>0</v>
      </c>
      <c r="M14" s="10" t="s">
        <v>244</v>
      </c>
      <c r="N14" s="9">
        <v>0</v>
      </c>
      <c r="O14" s="10" t="s">
        <v>176</v>
      </c>
      <c r="P14" s="9">
        <v>3.7204658343401802E-2</v>
      </c>
      <c r="Q14" s="10" t="s">
        <v>159</v>
      </c>
      <c r="R14" s="9">
        <v>3.7839055585232998E-3</v>
      </c>
      <c r="S14" s="10" t="s">
        <v>178</v>
      </c>
    </row>
    <row r="15" spans="1:19" x14ac:dyDescent="0.2">
      <c r="A15" s="12" t="s">
        <v>181</v>
      </c>
      <c r="B15" s="9">
        <v>0</v>
      </c>
      <c r="C15" s="10" t="s">
        <v>244</v>
      </c>
      <c r="D15" s="9">
        <v>0</v>
      </c>
      <c r="E15" s="10" t="s">
        <v>244</v>
      </c>
      <c r="F15" s="9">
        <v>0</v>
      </c>
      <c r="G15" s="10" t="s">
        <v>244</v>
      </c>
      <c r="H15" s="9">
        <v>0</v>
      </c>
      <c r="I15" s="10" t="s">
        <v>159</v>
      </c>
      <c r="J15" s="9">
        <v>0</v>
      </c>
      <c r="K15" s="10" t="s">
        <v>244</v>
      </c>
      <c r="L15" s="9">
        <v>0</v>
      </c>
      <c r="M15" s="10" t="s">
        <v>244</v>
      </c>
      <c r="N15" s="9">
        <v>0</v>
      </c>
      <c r="O15" s="10" t="s">
        <v>176</v>
      </c>
      <c r="P15" s="9">
        <v>3.2740164048380399E-2</v>
      </c>
      <c r="Q15" s="10" t="s">
        <v>159</v>
      </c>
      <c r="R15" s="9">
        <v>3.4247350051706299E-3</v>
      </c>
      <c r="S15" s="10" t="s">
        <v>178</v>
      </c>
    </row>
    <row r="16" spans="1:19" x14ac:dyDescent="0.2">
      <c r="A16" s="12" t="s">
        <v>182</v>
      </c>
      <c r="B16" s="9">
        <v>0</v>
      </c>
      <c r="C16" s="10" t="s">
        <v>244</v>
      </c>
      <c r="D16" s="9">
        <v>0</v>
      </c>
      <c r="E16" s="10" t="s">
        <v>244</v>
      </c>
      <c r="F16" s="9">
        <v>0</v>
      </c>
      <c r="G16" s="10" t="s">
        <v>244</v>
      </c>
      <c r="H16" s="9">
        <v>0</v>
      </c>
      <c r="I16" s="10" t="s">
        <v>159</v>
      </c>
      <c r="J16" s="9">
        <v>0</v>
      </c>
      <c r="K16" s="10" t="s">
        <v>244</v>
      </c>
      <c r="L16" s="9">
        <v>0</v>
      </c>
      <c r="M16" s="10" t="s">
        <v>244</v>
      </c>
      <c r="N16" s="9">
        <v>0</v>
      </c>
      <c r="O16" s="10" t="s">
        <v>176</v>
      </c>
      <c r="P16" s="9">
        <v>2.9077127988246101E-2</v>
      </c>
      <c r="Q16" s="10" t="s">
        <v>159</v>
      </c>
      <c r="R16" s="9">
        <v>3.1268041952569299E-3</v>
      </c>
      <c r="S16" s="10" t="s">
        <v>178</v>
      </c>
    </row>
    <row r="17" spans="1:19" x14ac:dyDescent="0.2">
      <c r="A17" s="12" t="s">
        <v>183</v>
      </c>
      <c r="B17" s="9">
        <v>0</v>
      </c>
      <c r="C17" s="10" t="s">
        <v>244</v>
      </c>
      <c r="D17" s="9">
        <v>0</v>
      </c>
      <c r="E17" s="10" t="s">
        <v>244</v>
      </c>
      <c r="F17" s="9">
        <v>0</v>
      </c>
      <c r="G17" s="10" t="s">
        <v>244</v>
      </c>
      <c r="H17" s="9">
        <v>0</v>
      </c>
      <c r="I17" s="10" t="s">
        <v>159</v>
      </c>
      <c r="J17" s="9">
        <v>0</v>
      </c>
      <c r="K17" s="10" t="s">
        <v>244</v>
      </c>
      <c r="L17" s="9">
        <v>0</v>
      </c>
      <c r="M17" s="10" t="s">
        <v>244</v>
      </c>
      <c r="N17" s="9">
        <v>0</v>
      </c>
      <c r="O17" s="10" t="s">
        <v>176</v>
      </c>
      <c r="P17" s="9">
        <v>2.6113419558728899E-2</v>
      </c>
      <c r="Q17" s="10" t="s">
        <v>159</v>
      </c>
      <c r="R17" s="9">
        <v>3.0117513651427901E-3</v>
      </c>
      <c r="S17" s="10" t="s">
        <v>178</v>
      </c>
    </row>
    <row r="18" spans="1:19" x14ac:dyDescent="0.2">
      <c r="A18" s="12" t="s">
        <v>185</v>
      </c>
      <c r="B18" s="9">
        <v>0</v>
      </c>
      <c r="C18" s="10" t="s">
        <v>244</v>
      </c>
      <c r="D18" s="9">
        <v>0</v>
      </c>
      <c r="E18" s="10" t="s">
        <v>244</v>
      </c>
      <c r="F18" s="9">
        <v>0</v>
      </c>
      <c r="G18" s="10" t="s">
        <v>244</v>
      </c>
      <c r="H18" s="9">
        <v>0</v>
      </c>
      <c r="I18" s="10" t="s">
        <v>159</v>
      </c>
      <c r="J18" s="9">
        <v>0</v>
      </c>
      <c r="K18" s="10" t="s">
        <v>244</v>
      </c>
      <c r="L18" s="9">
        <v>0</v>
      </c>
      <c r="M18" s="10" t="s">
        <v>244</v>
      </c>
      <c r="N18" s="9">
        <v>0</v>
      </c>
      <c r="O18" s="10" t="s">
        <v>176</v>
      </c>
      <c r="P18" s="9">
        <v>2.45123701764756E-2</v>
      </c>
      <c r="Q18" s="10" t="s">
        <v>159</v>
      </c>
      <c r="R18" s="9">
        <v>2.8502000441815402E-3</v>
      </c>
      <c r="S18" s="10" t="s">
        <v>178</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0</v>
      </c>
      <c r="O19" s="10" t="s">
        <v>176</v>
      </c>
      <c r="P19" s="9">
        <v>2.03391041607121E-2</v>
      </c>
      <c r="Q19" s="10" t="s">
        <v>159</v>
      </c>
      <c r="R19" s="9">
        <v>2.35267585145022E-3</v>
      </c>
      <c r="S19" s="10" t="s">
        <v>178</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2.3204647290483701E-2</v>
      </c>
      <c r="Q20" s="10" t="s">
        <v>159</v>
      </c>
      <c r="R20" s="9">
        <v>2.7200247374659699E-3</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2.0296025445165199E-2</v>
      </c>
      <c r="Q21" s="10" t="s">
        <v>159</v>
      </c>
      <c r="R21" s="9">
        <v>2.5263866705877301E-3</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1.9613864704552699E-2</v>
      </c>
      <c r="Q22" s="10" t="s">
        <v>159</v>
      </c>
      <c r="R22" s="9">
        <v>2.5419542662384999E-3</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1.94272709482427E-2</v>
      </c>
      <c r="Q23" s="10" t="s">
        <v>159</v>
      </c>
      <c r="R23" s="9">
        <v>2.5684859310138599E-3</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1.63942573948112E-2</v>
      </c>
      <c r="Q24" s="10" t="s">
        <v>159</v>
      </c>
      <c r="R24" s="9">
        <v>2.11677366656552E-3</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2.2727110144575E-2</v>
      </c>
      <c r="Q25" s="10" t="s">
        <v>159</v>
      </c>
      <c r="R25" s="9">
        <v>2.84425870668146E-3</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2.5513804193622699E-2</v>
      </c>
      <c r="Q26" s="10" t="s">
        <v>159</v>
      </c>
      <c r="R26" s="9">
        <v>2.9922488993576499E-3</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2.5381343502493402E-2</v>
      </c>
      <c r="Q27" s="10" t="s">
        <v>159</v>
      </c>
      <c r="R27" s="9">
        <v>2.9077680506779998E-3</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2.3192924315760401E-2</v>
      </c>
      <c r="Q28" s="10" t="s">
        <v>159</v>
      </c>
      <c r="R28" s="9">
        <v>2.5756833474440501E-3</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2.0280876244981899E-2</v>
      </c>
      <c r="Q29" s="10" t="s">
        <v>159</v>
      </c>
      <c r="R29" s="9">
        <v>2.2367457494170701E-3</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2.8936973400011699E-2</v>
      </c>
      <c r="Q30" s="10" t="s">
        <v>159</v>
      </c>
      <c r="R30" s="9">
        <v>3.2414393900313402E-3</v>
      </c>
      <c r="S30" s="10" t="s">
        <v>178</v>
      </c>
    </row>
    <row r="31" spans="1:19" x14ac:dyDescent="0.2">
      <c r="A31" s="12" t="s">
        <v>200</v>
      </c>
      <c r="B31" s="9">
        <v>0</v>
      </c>
      <c r="C31" s="10" t="s">
        <v>244</v>
      </c>
      <c r="D31" s="9">
        <v>0</v>
      </c>
      <c r="E31" s="10" t="s">
        <v>244</v>
      </c>
      <c r="F31" s="9">
        <v>0</v>
      </c>
      <c r="G31" s="10" t="s">
        <v>244</v>
      </c>
      <c r="H31" s="9">
        <v>0</v>
      </c>
      <c r="I31" s="10" t="s">
        <v>159</v>
      </c>
      <c r="J31" s="9">
        <v>0</v>
      </c>
      <c r="K31" s="10" t="s">
        <v>244</v>
      </c>
      <c r="L31" s="9">
        <v>0</v>
      </c>
      <c r="M31" s="10" t="s">
        <v>244</v>
      </c>
      <c r="N31" s="9">
        <v>0</v>
      </c>
      <c r="O31" s="10" t="s">
        <v>176</v>
      </c>
      <c r="P31" s="9">
        <v>3.0140128919551101E-2</v>
      </c>
      <c r="Q31" s="10" t="s">
        <v>159</v>
      </c>
      <c r="R31" s="9">
        <v>3.5120179285246501E-3</v>
      </c>
      <c r="S31" s="10" t="s">
        <v>178</v>
      </c>
    </row>
    <row r="32" spans="1:19" x14ac:dyDescent="0.2">
      <c r="A32" s="15" t="s">
        <v>201</v>
      </c>
      <c r="B32" s="13">
        <v>0</v>
      </c>
      <c r="C32" s="14" t="s">
        <v>244</v>
      </c>
      <c r="D32" s="13">
        <v>0</v>
      </c>
      <c r="E32" s="14" t="s">
        <v>244</v>
      </c>
      <c r="F32" s="13">
        <v>0</v>
      </c>
      <c r="G32" s="14" t="s">
        <v>244</v>
      </c>
      <c r="H32" s="13">
        <v>0</v>
      </c>
      <c r="I32" s="14" t="s">
        <v>159</v>
      </c>
      <c r="J32" s="13">
        <v>0</v>
      </c>
      <c r="K32" s="14" t="s">
        <v>244</v>
      </c>
      <c r="L32" s="13">
        <v>0</v>
      </c>
      <c r="M32" s="14" t="s">
        <v>244</v>
      </c>
      <c r="N32" s="13">
        <v>0</v>
      </c>
      <c r="O32" s="14" t="s">
        <v>176</v>
      </c>
      <c r="P32" s="13">
        <v>3.4473949677608903E-2</v>
      </c>
      <c r="Q32" s="14" t="s">
        <v>159</v>
      </c>
      <c r="R32" s="13">
        <v>4.0840961368132497E-3</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8'!A2", "&lt;&lt;&lt; Previous table")</f>
        <v>&lt;&lt;&lt; Previous table</v>
      </c>
    </row>
    <row r="46" spans="1:2" x14ac:dyDescent="0.2">
      <c r="A46" s="17" t="str">
        <f>HYPERLINK("#'MINOR_GAMING 10'!A2",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HYPERLINK("#'INDEX'!B90", "Link to index")</f>
        <v>Link to index</v>
      </c>
    </row>
    <row r="2" spans="1:19" ht="15.75" customHeight="1" x14ac:dyDescent="0.2">
      <c r="A2" s="25" t="s">
        <v>394</v>
      </c>
      <c r="B2" s="24"/>
      <c r="C2" s="24"/>
      <c r="D2" s="24"/>
      <c r="E2" s="24"/>
      <c r="F2" s="24"/>
      <c r="G2" s="24"/>
      <c r="H2" s="24"/>
      <c r="I2" s="24"/>
      <c r="J2" s="24"/>
      <c r="K2" s="24"/>
      <c r="L2" s="24"/>
      <c r="M2" s="24"/>
      <c r="N2" s="24"/>
      <c r="O2" s="24"/>
      <c r="P2" s="24"/>
      <c r="Q2" s="24"/>
      <c r="R2" s="24"/>
      <c r="S2" s="24"/>
    </row>
    <row r="3" spans="1:19" ht="15.75" customHeight="1" x14ac:dyDescent="0.2">
      <c r="A3" s="25" t="s">
        <v>108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225</v>
      </c>
      <c r="B6" s="26"/>
      <c r="C6" s="26"/>
      <c r="D6" s="26"/>
      <c r="E6" s="26"/>
      <c r="F6" s="26"/>
      <c r="G6" s="26"/>
      <c r="H6" s="26"/>
      <c r="I6" s="26"/>
      <c r="J6" s="26"/>
      <c r="K6" s="26"/>
      <c r="L6" s="26"/>
      <c r="M6" s="26"/>
      <c r="N6" s="26"/>
      <c r="O6" s="26"/>
      <c r="P6" s="26"/>
      <c r="Q6" s="26"/>
      <c r="R6" s="26"/>
      <c r="S6" s="26"/>
    </row>
    <row r="7" spans="1:19" x14ac:dyDescent="0.2">
      <c r="A7" s="12" t="s">
        <v>170</v>
      </c>
      <c r="B7" s="18">
        <v>0</v>
      </c>
      <c r="C7" s="10" t="s">
        <v>244</v>
      </c>
      <c r="D7" s="18">
        <v>0</v>
      </c>
      <c r="E7" s="10" t="s">
        <v>244</v>
      </c>
      <c r="F7" s="18">
        <v>0</v>
      </c>
      <c r="G7" s="10" t="s">
        <v>244</v>
      </c>
      <c r="H7" s="18">
        <v>7.3458218605419399</v>
      </c>
      <c r="I7" s="10" t="s">
        <v>159</v>
      </c>
      <c r="J7" s="18">
        <v>0</v>
      </c>
      <c r="K7" s="10" t="s">
        <v>244</v>
      </c>
      <c r="L7" s="18">
        <v>6.0840556397302104</v>
      </c>
      <c r="M7" s="10" t="s">
        <v>159</v>
      </c>
      <c r="N7" s="18">
        <v>0</v>
      </c>
      <c r="O7" s="10" t="s">
        <v>176</v>
      </c>
      <c r="P7" s="18">
        <v>3.69316311959318</v>
      </c>
      <c r="Q7" s="10" t="s">
        <v>159</v>
      </c>
      <c r="R7" s="18">
        <v>1.4669171978419699</v>
      </c>
      <c r="S7" s="10" t="s">
        <v>178</v>
      </c>
    </row>
    <row r="8" spans="1:19" x14ac:dyDescent="0.2">
      <c r="A8" s="12" t="s">
        <v>171</v>
      </c>
      <c r="B8" s="18">
        <v>0</v>
      </c>
      <c r="C8" s="10" t="s">
        <v>244</v>
      </c>
      <c r="D8" s="18">
        <v>0</v>
      </c>
      <c r="E8" s="10" t="s">
        <v>244</v>
      </c>
      <c r="F8" s="18">
        <v>0</v>
      </c>
      <c r="G8" s="10" t="s">
        <v>244</v>
      </c>
      <c r="H8" s="18">
        <v>6.44919753891861</v>
      </c>
      <c r="I8" s="10" t="s">
        <v>159</v>
      </c>
      <c r="J8" s="18">
        <v>0</v>
      </c>
      <c r="K8" s="10" t="s">
        <v>244</v>
      </c>
      <c r="L8" s="18">
        <v>5.0498315195813896</v>
      </c>
      <c r="M8" s="10" t="s">
        <v>159</v>
      </c>
      <c r="N8" s="18">
        <v>0</v>
      </c>
      <c r="O8" s="10" t="s">
        <v>176</v>
      </c>
      <c r="P8" s="18">
        <v>4.0425057590844897</v>
      </c>
      <c r="Q8" s="10" t="s">
        <v>159</v>
      </c>
      <c r="R8" s="18">
        <v>1.32284473531094</v>
      </c>
      <c r="S8" s="10" t="s">
        <v>178</v>
      </c>
    </row>
    <row r="9" spans="1:19" x14ac:dyDescent="0.2">
      <c r="A9" s="12" t="s">
        <v>172</v>
      </c>
      <c r="B9" s="18">
        <v>0</v>
      </c>
      <c r="C9" s="10" t="s">
        <v>244</v>
      </c>
      <c r="D9" s="18">
        <v>0</v>
      </c>
      <c r="E9" s="10" t="s">
        <v>244</v>
      </c>
      <c r="F9" s="18">
        <v>0</v>
      </c>
      <c r="G9" s="10" t="s">
        <v>244</v>
      </c>
      <c r="H9" s="18">
        <v>0</v>
      </c>
      <c r="I9" s="10" t="s">
        <v>298</v>
      </c>
      <c r="J9" s="18">
        <v>0</v>
      </c>
      <c r="K9" s="10" t="s">
        <v>244</v>
      </c>
      <c r="L9" s="18">
        <v>4.3017201790590702</v>
      </c>
      <c r="M9" s="10" t="s">
        <v>159</v>
      </c>
      <c r="N9" s="18">
        <v>0</v>
      </c>
      <c r="O9" s="10" t="s">
        <v>176</v>
      </c>
      <c r="P9" s="18">
        <v>3.70312264385166</v>
      </c>
      <c r="Q9" s="10" t="s">
        <v>159</v>
      </c>
      <c r="R9" s="18">
        <v>0.25033745752504299</v>
      </c>
      <c r="S9" s="10" t="s">
        <v>178</v>
      </c>
    </row>
    <row r="10" spans="1:19" x14ac:dyDescent="0.2">
      <c r="A10" s="12" t="s">
        <v>173</v>
      </c>
      <c r="B10" s="18">
        <v>0</v>
      </c>
      <c r="C10" s="10" t="s">
        <v>244</v>
      </c>
      <c r="D10" s="18">
        <v>0</v>
      </c>
      <c r="E10" s="10" t="s">
        <v>244</v>
      </c>
      <c r="F10" s="18">
        <v>0</v>
      </c>
      <c r="G10" s="10" t="s">
        <v>244</v>
      </c>
      <c r="H10" s="18">
        <v>0</v>
      </c>
      <c r="I10" s="10" t="s">
        <v>159</v>
      </c>
      <c r="J10" s="18">
        <v>0</v>
      </c>
      <c r="K10" s="10" t="s">
        <v>244</v>
      </c>
      <c r="L10" s="18">
        <v>2.79721049868215</v>
      </c>
      <c r="M10" s="10" t="s">
        <v>159</v>
      </c>
      <c r="N10" s="18">
        <v>0</v>
      </c>
      <c r="O10" s="10" t="s">
        <v>176</v>
      </c>
      <c r="P10" s="18">
        <v>3.5203386531724399</v>
      </c>
      <c r="Q10" s="10" t="s">
        <v>159</v>
      </c>
      <c r="R10" s="18">
        <v>0.20651984193311501</v>
      </c>
      <c r="S10" s="10" t="s">
        <v>178</v>
      </c>
    </row>
    <row r="11" spans="1:19" x14ac:dyDescent="0.2">
      <c r="A11" s="12" t="s">
        <v>174</v>
      </c>
      <c r="B11" s="18">
        <v>0</v>
      </c>
      <c r="C11" s="10" t="s">
        <v>244</v>
      </c>
      <c r="D11" s="18">
        <v>0</v>
      </c>
      <c r="E11" s="10" t="s">
        <v>244</v>
      </c>
      <c r="F11" s="18">
        <v>0</v>
      </c>
      <c r="G11" s="10" t="s">
        <v>244</v>
      </c>
      <c r="H11" s="18">
        <v>0</v>
      </c>
      <c r="I11" s="10" t="s">
        <v>159</v>
      </c>
      <c r="J11" s="18">
        <v>0</v>
      </c>
      <c r="K11" s="10" t="s">
        <v>244</v>
      </c>
      <c r="L11" s="18">
        <v>2.57880953802978</v>
      </c>
      <c r="M11" s="10" t="s">
        <v>159</v>
      </c>
      <c r="N11" s="18">
        <v>0</v>
      </c>
      <c r="O11" s="10" t="s">
        <v>176</v>
      </c>
      <c r="P11" s="18">
        <v>3.20073057733428</v>
      </c>
      <c r="Q11" s="10" t="s">
        <v>159</v>
      </c>
      <c r="R11" s="18">
        <v>0.18839699011327299</v>
      </c>
      <c r="S11" s="10" t="s">
        <v>178</v>
      </c>
    </row>
    <row r="12" spans="1:19" x14ac:dyDescent="0.2">
      <c r="A12" s="12" t="s">
        <v>175</v>
      </c>
      <c r="B12" s="18">
        <v>0</v>
      </c>
      <c r="C12" s="10" t="s">
        <v>244</v>
      </c>
      <c r="D12" s="18">
        <v>0</v>
      </c>
      <c r="E12" s="10" t="s">
        <v>244</v>
      </c>
      <c r="F12" s="18">
        <v>0</v>
      </c>
      <c r="G12" s="10" t="s">
        <v>244</v>
      </c>
      <c r="H12" s="18">
        <v>0</v>
      </c>
      <c r="I12" s="10" t="s">
        <v>159</v>
      </c>
      <c r="J12" s="18">
        <v>0</v>
      </c>
      <c r="K12" s="10" t="s">
        <v>244</v>
      </c>
      <c r="L12" s="18">
        <v>2.1691517298181702</v>
      </c>
      <c r="M12" s="10" t="s">
        <v>159</v>
      </c>
      <c r="N12" s="18">
        <v>0</v>
      </c>
      <c r="O12" s="10" t="s">
        <v>176</v>
      </c>
      <c r="P12" s="18">
        <v>3.25415336465093</v>
      </c>
      <c r="Q12" s="10" t="s">
        <v>159</v>
      </c>
      <c r="R12" s="18">
        <v>0.17915657699426499</v>
      </c>
      <c r="S12" s="10" t="s">
        <v>178</v>
      </c>
    </row>
    <row r="13" spans="1:19" x14ac:dyDescent="0.2">
      <c r="A13" s="12" t="s">
        <v>179</v>
      </c>
      <c r="B13" s="18">
        <v>0</v>
      </c>
      <c r="C13" s="10" t="s">
        <v>244</v>
      </c>
      <c r="D13" s="18">
        <v>0</v>
      </c>
      <c r="E13" s="10" t="s">
        <v>244</v>
      </c>
      <c r="F13" s="18">
        <v>0</v>
      </c>
      <c r="G13" s="10" t="s">
        <v>244</v>
      </c>
      <c r="H13" s="18">
        <v>0</v>
      </c>
      <c r="I13" s="10" t="s">
        <v>159</v>
      </c>
      <c r="J13" s="18">
        <v>0</v>
      </c>
      <c r="K13" s="10" t="s">
        <v>244</v>
      </c>
      <c r="L13" s="18">
        <v>0</v>
      </c>
      <c r="M13" s="10" t="s">
        <v>388</v>
      </c>
      <c r="N13" s="18">
        <v>0</v>
      </c>
      <c r="O13" s="10" t="s">
        <v>176</v>
      </c>
      <c r="P13" s="18">
        <v>3.0396684347402401</v>
      </c>
      <c r="Q13" s="10" t="s">
        <v>159</v>
      </c>
      <c r="R13" s="18">
        <v>0.13632822523596799</v>
      </c>
      <c r="S13" s="10" t="s">
        <v>178</v>
      </c>
    </row>
    <row r="14" spans="1:19" x14ac:dyDescent="0.2">
      <c r="A14" s="12" t="s">
        <v>180</v>
      </c>
      <c r="B14" s="18">
        <v>0</v>
      </c>
      <c r="C14" s="10" t="s">
        <v>244</v>
      </c>
      <c r="D14" s="18">
        <v>0</v>
      </c>
      <c r="E14" s="10" t="s">
        <v>244</v>
      </c>
      <c r="F14" s="18">
        <v>0</v>
      </c>
      <c r="G14" s="10" t="s">
        <v>244</v>
      </c>
      <c r="H14" s="18">
        <v>0</v>
      </c>
      <c r="I14" s="10" t="s">
        <v>159</v>
      </c>
      <c r="J14" s="18">
        <v>0</v>
      </c>
      <c r="K14" s="10" t="s">
        <v>244</v>
      </c>
      <c r="L14" s="18">
        <v>0</v>
      </c>
      <c r="M14" s="10" t="s">
        <v>244</v>
      </c>
      <c r="N14" s="18">
        <v>0</v>
      </c>
      <c r="O14" s="10" t="s">
        <v>176</v>
      </c>
      <c r="P14" s="18">
        <v>2.8212835052071101</v>
      </c>
      <c r="Q14" s="10" t="s">
        <v>159</v>
      </c>
      <c r="R14" s="18">
        <v>0.13107904105787399</v>
      </c>
      <c r="S14" s="10" t="s">
        <v>178</v>
      </c>
    </row>
    <row r="15" spans="1:19" x14ac:dyDescent="0.2">
      <c r="A15" s="12" t="s">
        <v>181</v>
      </c>
      <c r="B15" s="18">
        <v>0</v>
      </c>
      <c r="C15" s="10" t="s">
        <v>244</v>
      </c>
      <c r="D15" s="18">
        <v>0</v>
      </c>
      <c r="E15" s="10" t="s">
        <v>244</v>
      </c>
      <c r="F15" s="18">
        <v>0</v>
      </c>
      <c r="G15" s="10" t="s">
        <v>244</v>
      </c>
      <c r="H15" s="18">
        <v>0</v>
      </c>
      <c r="I15" s="10" t="s">
        <v>159</v>
      </c>
      <c r="J15" s="18">
        <v>0</v>
      </c>
      <c r="K15" s="10" t="s">
        <v>244</v>
      </c>
      <c r="L15" s="18">
        <v>0</v>
      </c>
      <c r="M15" s="10" t="s">
        <v>244</v>
      </c>
      <c r="N15" s="18">
        <v>0</v>
      </c>
      <c r="O15" s="10" t="s">
        <v>176</v>
      </c>
      <c r="P15" s="18">
        <v>2.4877158831509898</v>
      </c>
      <c r="Q15" s="10" t="s">
        <v>159</v>
      </c>
      <c r="R15" s="18">
        <v>0.120309472641044</v>
      </c>
      <c r="S15" s="10" t="s">
        <v>178</v>
      </c>
    </row>
    <row r="16" spans="1:19" x14ac:dyDescent="0.2">
      <c r="A16" s="12" t="s">
        <v>182</v>
      </c>
      <c r="B16" s="18">
        <v>0</v>
      </c>
      <c r="C16" s="10" t="s">
        <v>244</v>
      </c>
      <c r="D16" s="18">
        <v>0</v>
      </c>
      <c r="E16" s="10" t="s">
        <v>244</v>
      </c>
      <c r="F16" s="18">
        <v>0</v>
      </c>
      <c r="G16" s="10" t="s">
        <v>244</v>
      </c>
      <c r="H16" s="18">
        <v>0</v>
      </c>
      <c r="I16" s="10" t="s">
        <v>159</v>
      </c>
      <c r="J16" s="18">
        <v>0</v>
      </c>
      <c r="K16" s="10" t="s">
        <v>244</v>
      </c>
      <c r="L16" s="18">
        <v>0</v>
      </c>
      <c r="M16" s="10" t="s">
        <v>244</v>
      </c>
      <c r="N16" s="18">
        <v>0</v>
      </c>
      <c r="O16" s="10" t="s">
        <v>176</v>
      </c>
      <c r="P16" s="18">
        <v>2.1038889556758602</v>
      </c>
      <c r="Q16" s="10" t="s">
        <v>159</v>
      </c>
      <c r="R16" s="18">
        <v>0.116269636268578</v>
      </c>
      <c r="S16" s="10" t="s">
        <v>178</v>
      </c>
    </row>
    <row r="17" spans="1:19"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0</v>
      </c>
      <c r="O17" s="10" t="s">
        <v>176</v>
      </c>
      <c r="P17" s="18">
        <v>2.08160332907247</v>
      </c>
      <c r="Q17" s="10" t="s">
        <v>159</v>
      </c>
      <c r="R17" s="18">
        <v>0.123259290596596</v>
      </c>
      <c r="S17" s="10" t="s">
        <v>178</v>
      </c>
    </row>
    <row r="18" spans="1:19"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0</v>
      </c>
      <c r="O18" s="10" t="s">
        <v>176</v>
      </c>
      <c r="P18" s="18">
        <v>1.99491721636047</v>
      </c>
      <c r="Q18" s="10" t="s">
        <v>159</v>
      </c>
      <c r="R18" s="18">
        <v>0.121980149620147</v>
      </c>
      <c r="S18" s="10" t="s">
        <v>178</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v>
      </c>
      <c r="O19" s="10" t="s">
        <v>176</v>
      </c>
      <c r="P19" s="18">
        <v>1.7526930337379101</v>
      </c>
      <c r="Q19" s="10" t="s">
        <v>159</v>
      </c>
      <c r="R19" s="18">
        <v>0.107958962279536</v>
      </c>
      <c r="S19" s="10" t="s">
        <v>178</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2.21747428016785</v>
      </c>
      <c r="Q20" s="10" t="s">
        <v>159</v>
      </c>
      <c r="R20" s="18">
        <v>0.12772505031294201</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1.85105438226009</v>
      </c>
      <c r="Q21" s="10" t="s">
        <v>159</v>
      </c>
      <c r="R21" s="18">
        <v>0.11831368943786701</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1.8939040433993299</v>
      </c>
      <c r="Q22" s="10" t="s">
        <v>159</v>
      </c>
      <c r="R22" s="18">
        <v>0.121006678878334</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1.7735266541788399</v>
      </c>
      <c r="Q23" s="10" t="s">
        <v>159</v>
      </c>
      <c r="R23" s="18">
        <v>0.125948894948303</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1.46395803785241</v>
      </c>
      <c r="Q24" s="10" t="s">
        <v>159</v>
      </c>
      <c r="R24" s="18">
        <v>0.100793292668937</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2.1038704063509499</v>
      </c>
      <c r="Q25" s="10" t="s">
        <v>159</v>
      </c>
      <c r="R25" s="18">
        <v>0.13346131539141101</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2.5440563176533901</v>
      </c>
      <c r="Q26" s="10" t="s">
        <v>159</v>
      </c>
      <c r="R26" s="18">
        <v>0.14495131840435799</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2.6474939454161901</v>
      </c>
      <c r="Q27" s="10" t="s">
        <v>159</v>
      </c>
      <c r="R27" s="18">
        <v>0.13815063143546599</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2.4241931636734901</v>
      </c>
      <c r="Q28" s="10" t="s">
        <v>159</v>
      </c>
      <c r="R28" s="18">
        <v>0.124746753895441</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2.1191776139366398</v>
      </c>
      <c r="Q29" s="10" t="s">
        <v>159</v>
      </c>
      <c r="R29" s="18">
        <v>0.13745543616839301</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2.5389447406619001</v>
      </c>
      <c r="Q30" s="10" t="s">
        <v>159</v>
      </c>
      <c r="R30" s="18">
        <v>0.18559039640778199</v>
      </c>
      <c r="S30" s="10" t="s">
        <v>178</v>
      </c>
    </row>
    <row r="31" spans="1:19" x14ac:dyDescent="0.2">
      <c r="A31" s="12" t="s">
        <v>200</v>
      </c>
      <c r="B31" s="18">
        <v>0</v>
      </c>
      <c r="C31" s="10" t="s">
        <v>244</v>
      </c>
      <c r="D31" s="18">
        <v>0</v>
      </c>
      <c r="E31" s="10" t="s">
        <v>244</v>
      </c>
      <c r="F31" s="18">
        <v>0</v>
      </c>
      <c r="G31" s="10" t="s">
        <v>244</v>
      </c>
      <c r="H31" s="18">
        <v>0</v>
      </c>
      <c r="I31" s="10" t="s">
        <v>159</v>
      </c>
      <c r="J31" s="18">
        <v>0</v>
      </c>
      <c r="K31" s="10" t="s">
        <v>244</v>
      </c>
      <c r="L31" s="18">
        <v>0</v>
      </c>
      <c r="M31" s="10" t="s">
        <v>244</v>
      </c>
      <c r="N31" s="18">
        <v>0</v>
      </c>
      <c r="O31" s="10" t="s">
        <v>176</v>
      </c>
      <c r="P31" s="18">
        <v>2.8008324573161199</v>
      </c>
      <c r="Q31" s="10" t="s">
        <v>159</v>
      </c>
      <c r="R31" s="18">
        <v>0.18478397993457699</v>
      </c>
      <c r="S31" s="10" t="s">
        <v>178</v>
      </c>
    </row>
    <row r="32" spans="1:19" x14ac:dyDescent="0.2">
      <c r="A32" s="15" t="s">
        <v>201</v>
      </c>
      <c r="B32" s="19">
        <v>0</v>
      </c>
      <c r="C32" s="14" t="s">
        <v>244</v>
      </c>
      <c r="D32" s="19">
        <v>0</v>
      </c>
      <c r="E32" s="14" t="s">
        <v>244</v>
      </c>
      <c r="F32" s="19">
        <v>0</v>
      </c>
      <c r="G32" s="14" t="s">
        <v>244</v>
      </c>
      <c r="H32" s="19">
        <v>0</v>
      </c>
      <c r="I32" s="14" t="s">
        <v>159</v>
      </c>
      <c r="J32" s="19">
        <v>0</v>
      </c>
      <c r="K32" s="14" t="s">
        <v>244</v>
      </c>
      <c r="L32" s="19">
        <v>0</v>
      </c>
      <c r="M32" s="14" t="s">
        <v>244</v>
      </c>
      <c r="N32" s="19">
        <v>0</v>
      </c>
      <c r="O32" s="14" t="s">
        <v>176</v>
      </c>
      <c r="P32" s="19">
        <v>3.1256241921360202</v>
      </c>
      <c r="Q32" s="14" t="s">
        <v>159</v>
      </c>
      <c r="R32" s="19">
        <v>0.193869589169857</v>
      </c>
      <c r="S32" s="14" t="s">
        <v>178</v>
      </c>
    </row>
    <row r="34" spans="1:2" x14ac:dyDescent="0.2">
      <c r="A34" s="16" t="s">
        <v>202</v>
      </c>
      <c r="B34" s="16" t="s">
        <v>216</v>
      </c>
    </row>
    <row r="36" spans="1:2" x14ac:dyDescent="0.2">
      <c r="B36" s="16" t="s">
        <v>379</v>
      </c>
    </row>
    <row r="37" spans="1:2" x14ac:dyDescent="0.2">
      <c r="B37" s="16" t="s">
        <v>380</v>
      </c>
    </row>
    <row r="38" spans="1:2" x14ac:dyDescent="0.2">
      <c r="B38" s="16" t="s">
        <v>389</v>
      </c>
    </row>
    <row r="40" spans="1:2" x14ac:dyDescent="0.2">
      <c r="B40" s="16" t="s">
        <v>208</v>
      </c>
    </row>
    <row r="41" spans="1:2" x14ac:dyDescent="0.2">
      <c r="B41" s="16" t="s">
        <v>247</v>
      </c>
    </row>
    <row r="42" spans="1:2" x14ac:dyDescent="0.2">
      <c r="B42" s="16" t="s">
        <v>209</v>
      </c>
    </row>
    <row r="45" spans="1:2" x14ac:dyDescent="0.2">
      <c r="A45" s="17" t="str">
        <f>HYPERLINK("#'MINOR_GAMING 9'!A2", "&lt;&lt;&lt; Previous table")</f>
        <v>&lt;&lt;&lt; Previous table</v>
      </c>
    </row>
    <row r="46" spans="1:2" x14ac:dyDescent="0.2">
      <c r="A46" s="17" t="str">
        <f>HYPERLINK("#'MINOR_GAMING 11'!A2",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HYPERLINK("#'INDEX'!B91", "Link to index")</f>
        <v>Link to index</v>
      </c>
    </row>
    <row r="2" spans="1:19" ht="15.75" customHeight="1" x14ac:dyDescent="0.2">
      <c r="A2" s="25" t="s">
        <v>395</v>
      </c>
      <c r="B2" s="24"/>
      <c r="C2" s="24"/>
      <c r="D2" s="24"/>
      <c r="E2" s="24"/>
      <c r="F2" s="24"/>
      <c r="G2" s="24"/>
      <c r="H2" s="24"/>
      <c r="I2" s="24"/>
      <c r="J2" s="24"/>
      <c r="K2" s="24"/>
      <c r="L2" s="24"/>
      <c r="M2" s="24"/>
      <c r="N2" s="24"/>
      <c r="O2" s="24"/>
      <c r="P2" s="24"/>
      <c r="Q2" s="24"/>
      <c r="R2" s="24"/>
      <c r="S2" s="24"/>
    </row>
    <row r="3" spans="1:19" ht="15.75" customHeight="1" x14ac:dyDescent="0.2">
      <c r="A3" s="25" t="s">
        <v>109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0.86299999999999999</v>
      </c>
      <c r="C7" s="10" t="s">
        <v>159</v>
      </c>
      <c r="D7" s="9">
        <v>0</v>
      </c>
      <c r="E7" s="10" t="s">
        <v>244</v>
      </c>
      <c r="F7" s="9">
        <v>0</v>
      </c>
      <c r="G7" s="10" t="s">
        <v>244</v>
      </c>
      <c r="H7" s="9">
        <v>2.875</v>
      </c>
      <c r="I7" s="10" t="s">
        <v>159</v>
      </c>
      <c r="J7" s="9">
        <v>0</v>
      </c>
      <c r="K7" s="10" t="s">
        <v>244</v>
      </c>
      <c r="L7" s="9">
        <v>0.84699999999999998</v>
      </c>
      <c r="M7" s="10" t="s">
        <v>159</v>
      </c>
      <c r="N7" s="9">
        <v>1.0580000000000001</v>
      </c>
      <c r="O7" s="10" t="s">
        <v>159</v>
      </c>
      <c r="P7" s="9">
        <v>0.5</v>
      </c>
      <c r="Q7" s="10" t="s">
        <v>159</v>
      </c>
      <c r="R7" s="9">
        <v>6.1429999999999998</v>
      </c>
      <c r="S7" s="10" t="s">
        <v>159</v>
      </c>
    </row>
    <row r="8" spans="1:19" x14ac:dyDescent="0.2">
      <c r="A8" s="12" t="s">
        <v>171</v>
      </c>
      <c r="B8" s="9">
        <v>0.91</v>
      </c>
      <c r="C8" s="10" t="s">
        <v>159</v>
      </c>
      <c r="D8" s="9">
        <v>0</v>
      </c>
      <c r="E8" s="10" t="s">
        <v>244</v>
      </c>
      <c r="F8" s="9">
        <v>0</v>
      </c>
      <c r="G8" s="10" t="s">
        <v>244</v>
      </c>
      <c r="H8" s="9">
        <v>2.9649999999999999</v>
      </c>
      <c r="I8" s="10" t="s">
        <v>159</v>
      </c>
      <c r="J8" s="9">
        <v>0</v>
      </c>
      <c r="K8" s="10" t="s">
        <v>244</v>
      </c>
      <c r="L8" s="9">
        <v>0.74199999999999999</v>
      </c>
      <c r="M8" s="10" t="s">
        <v>159</v>
      </c>
      <c r="N8" s="9">
        <v>0.33400000000000002</v>
      </c>
      <c r="O8" s="10" t="s">
        <v>159</v>
      </c>
      <c r="P8" s="9">
        <v>0.51500000000000001</v>
      </c>
      <c r="Q8" s="10" t="s">
        <v>159</v>
      </c>
      <c r="R8" s="9">
        <v>5.4660000000000002</v>
      </c>
      <c r="S8" s="10" t="s">
        <v>159</v>
      </c>
    </row>
    <row r="9" spans="1:19" x14ac:dyDescent="0.2">
      <c r="A9" s="12" t="s">
        <v>172</v>
      </c>
      <c r="B9" s="9">
        <v>1.996</v>
      </c>
      <c r="C9" s="10" t="s">
        <v>159</v>
      </c>
      <c r="D9" s="9">
        <v>0</v>
      </c>
      <c r="E9" s="10" t="s">
        <v>244</v>
      </c>
      <c r="F9" s="9">
        <v>0</v>
      </c>
      <c r="G9" s="10" t="s">
        <v>244</v>
      </c>
      <c r="H9" s="9">
        <v>0.38200000000000001</v>
      </c>
      <c r="I9" s="10" t="s">
        <v>159</v>
      </c>
      <c r="J9" s="9">
        <v>0</v>
      </c>
      <c r="K9" s="10" t="s">
        <v>244</v>
      </c>
      <c r="L9" s="9">
        <v>0.64912599999999998</v>
      </c>
      <c r="M9" s="10" t="s">
        <v>159</v>
      </c>
      <c r="N9" s="9">
        <v>0.372</v>
      </c>
      <c r="O9" s="10" t="s">
        <v>159</v>
      </c>
      <c r="P9" s="9">
        <v>0.496</v>
      </c>
      <c r="Q9" s="10" t="s">
        <v>159</v>
      </c>
      <c r="R9" s="9">
        <v>3.8951259999999999</v>
      </c>
      <c r="S9" s="10" t="s">
        <v>159</v>
      </c>
    </row>
    <row r="10" spans="1:19" x14ac:dyDescent="0.2">
      <c r="A10" s="12" t="s">
        <v>173</v>
      </c>
      <c r="B10" s="9">
        <v>1.4450000000000001</v>
      </c>
      <c r="C10" s="10" t="s">
        <v>159</v>
      </c>
      <c r="D10" s="9">
        <v>0</v>
      </c>
      <c r="E10" s="10" t="s">
        <v>244</v>
      </c>
      <c r="F10" s="9">
        <v>0</v>
      </c>
      <c r="G10" s="10" t="s">
        <v>244</v>
      </c>
      <c r="H10" s="9">
        <v>4.2999999999999997E-2</v>
      </c>
      <c r="I10" s="10" t="s">
        <v>159</v>
      </c>
      <c r="J10" s="9">
        <v>0</v>
      </c>
      <c r="K10" s="10" t="s">
        <v>244</v>
      </c>
      <c r="L10" s="9">
        <v>0.40500000000000003</v>
      </c>
      <c r="M10" s="10" t="s">
        <v>159</v>
      </c>
      <c r="N10" s="9">
        <v>0.39</v>
      </c>
      <c r="O10" s="10" t="s">
        <v>159</v>
      </c>
      <c r="P10" s="9">
        <v>0.505</v>
      </c>
      <c r="Q10" s="10" t="s">
        <v>159</v>
      </c>
      <c r="R10" s="9">
        <v>2.7879999999999998</v>
      </c>
      <c r="S10" s="10" t="s">
        <v>159</v>
      </c>
    </row>
    <row r="11" spans="1:19" x14ac:dyDescent="0.2">
      <c r="A11" s="12" t="s">
        <v>174</v>
      </c>
      <c r="B11" s="9">
        <v>1.387</v>
      </c>
      <c r="C11" s="10" t="s">
        <v>159</v>
      </c>
      <c r="D11" s="9">
        <v>0</v>
      </c>
      <c r="E11" s="10" t="s">
        <v>244</v>
      </c>
      <c r="F11" s="9">
        <v>0</v>
      </c>
      <c r="G11" s="10" t="s">
        <v>244</v>
      </c>
      <c r="H11" s="9">
        <v>0</v>
      </c>
      <c r="I11" s="10" t="s">
        <v>298</v>
      </c>
      <c r="J11" s="9">
        <v>0</v>
      </c>
      <c r="K11" s="10" t="s">
        <v>244</v>
      </c>
      <c r="L11" s="9">
        <v>0.245</v>
      </c>
      <c r="M11" s="10" t="s">
        <v>159</v>
      </c>
      <c r="N11" s="9">
        <v>0.36099999999999999</v>
      </c>
      <c r="O11" s="10" t="s">
        <v>159</v>
      </c>
      <c r="P11" s="9">
        <v>0.48199999999999998</v>
      </c>
      <c r="Q11" s="10" t="s">
        <v>159</v>
      </c>
      <c r="R11" s="9">
        <v>2.4750000000000001</v>
      </c>
      <c r="S11" s="10" t="s">
        <v>159</v>
      </c>
    </row>
    <row r="12" spans="1:19" x14ac:dyDescent="0.2">
      <c r="A12" s="12" t="s">
        <v>175</v>
      </c>
      <c r="B12" s="9">
        <v>1.4770000000000001</v>
      </c>
      <c r="C12" s="10" t="s">
        <v>159</v>
      </c>
      <c r="D12" s="9">
        <v>0</v>
      </c>
      <c r="E12" s="10" t="s">
        <v>244</v>
      </c>
      <c r="F12" s="9">
        <v>0</v>
      </c>
      <c r="G12" s="10" t="s">
        <v>244</v>
      </c>
      <c r="H12" s="9">
        <v>0</v>
      </c>
      <c r="I12" s="10" t="s">
        <v>159</v>
      </c>
      <c r="J12" s="9">
        <v>0</v>
      </c>
      <c r="K12" s="10" t="s">
        <v>244</v>
      </c>
      <c r="L12" s="9">
        <v>0.27300000000000002</v>
      </c>
      <c r="M12" s="10" t="s">
        <v>159</v>
      </c>
      <c r="N12" s="9">
        <v>0.40600000000000003</v>
      </c>
      <c r="O12" s="10" t="s">
        <v>159</v>
      </c>
      <c r="P12" s="9">
        <v>0.48099999999999998</v>
      </c>
      <c r="Q12" s="10" t="s">
        <v>159</v>
      </c>
      <c r="R12" s="9">
        <v>2.637</v>
      </c>
      <c r="S12" s="10" t="s">
        <v>159</v>
      </c>
    </row>
    <row r="13" spans="1:19" x14ac:dyDescent="0.2">
      <c r="A13" s="12" t="s">
        <v>179</v>
      </c>
      <c r="B13" s="9">
        <v>1.681</v>
      </c>
      <c r="C13" s="10" t="s">
        <v>159</v>
      </c>
      <c r="D13" s="9">
        <v>0</v>
      </c>
      <c r="E13" s="10" t="s">
        <v>244</v>
      </c>
      <c r="F13" s="9">
        <v>0</v>
      </c>
      <c r="G13" s="10" t="s">
        <v>244</v>
      </c>
      <c r="H13" s="9">
        <v>0</v>
      </c>
      <c r="I13" s="10" t="s">
        <v>159</v>
      </c>
      <c r="J13" s="9">
        <v>0</v>
      </c>
      <c r="K13" s="10" t="s">
        <v>244</v>
      </c>
      <c r="L13" s="9">
        <v>0.28299999999999997</v>
      </c>
      <c r="M13" s="10" t="s">
        <v>159</v>
      </c>
      <c r="N13" s="9">
        <v>0.39100000000000001</v>
      </c>
      <c r="O13" s="10" t="s">
        <v>159</v>
      </c>
      <c r="P13" s="9">
        <v>0.47899999999999998</v>
      </c>
      <c r="Q13" s="10" t="s">
        <v>159</v>
      </c>
      <c r="R13" s="9">
        <v>2.8340000000000001</v>
      </c>
      <c r="S13" s="10" t="s">
        <v>159</v>
      </c>
    </row>
    <row r="14" spans="1:19" x14ac:dyDescent="0.2">
      <c r="A14" s="12" t="s">
        <v>180</v>
      </c>
      <c r="B14" s="9">
        <v>1.6439999999999999</v>
      </c>
      <c r="C14" s="10" t="s">
        <v>159</v>
      </c>
      <c r="D14" s="9">
        <v>0</v>
      </c>
      <c r="E14" s="10" t="s">
        <v>244</v>
      </c>
      <c r="F14" s="9">
        <v>0</v>
      </c>
      <c r="G14" s="10" t="s">
        <v>244</v>
      </c>
      <c r="H14" s="9">
        <v>0</v>
      </c>
      <c r="I14" s="10" t="s">
        <v>159</v>
      </c>
      <c r="J14" s="9">
        <v>0</v>
      </c>
      <c r="K14" s="10" t="s">
        <v>244</v>
      </c>
      <c r="L14" s="9">
        <v>5.2999999999999999E-2</v>
      </c>
      <c r="M14" s="10" t="s">
        <v>159</v>
      </c>
      <c r="N14" s="9">
        <v>0.41499999999999998</v>
      </c>
      <c r="O14" s="10" t="s">
        <v>159</v>
      </c>
      <c r="P14" s="9">
        <v>0.47099999999999997</v>
      </c>
      <c r="Q14" s="10" t="s">
        <v>159</v>
      </c>
      <c r="R14" s="9">
        <v>2.5830000000000002</v>
      </c>
      <c r="S14" s="10" t="s">
        <v>159</v>
      </c>
    </row>
    <row r="15" spans="1:19" x14ac:dyDescent="0.2">
      <c r="A15" s="12" t="s">
        <v>181</v>
      </c>
      <c r="B15" s="9">
        <v>0</v>
      </c>
      <c r="C15" s="10" t="s">
        <v>244</v>
      </c>
      <c r="D15" s="9">
        <v>0</v>
      </c>
      <c r="E15" s="10" t="s">
        <v>244</v>
      </c>
      <c r="F15" s="9">
        <v>0</v>
      </c>
      <c r="G15" s="10" t="s">
        <v>244</v>
      </c>
      <c r="H15" s="9">
        <v>0</v>
      </c>
      <c r="I15" s="10" t="s">
        <v>159</v>
      </c>
      <c r="J15" s="9">
        <v>0</v>
      </c>
      <c r="K15" s="10" t="s">
        <v>244</v>
      </c>
      <c r="L15" s="9">
        <v>2.1000000000000001E-2</v>
      </c>
      <c r="M15" s="10" t="s">
        <v>159</v>
      </c>
      <c r="N15" s="9">
        <v>1.1379999999999999</v>
      </c>
      <c r="O15" s="10" t="s">
        <v>159</v>
      </c>
      <c r="P15" s="9">
        <v>0.47199999999999998</v>
      </c>
      <c r="Q15" s="10" t="s">
        <v>159</v>
      </c>
      <c r="R15" s="9">
        <v>1.631</v>
      </c>
      <c r="S15" s="10" t="s">
        <v>159</v>
      </c>
    </row>
    <row r="16" spans="1:19" x14ac:dyDescent="0.2">
      <c r="A16" s="12" t="s">
        <v>182</v>
      </c>
      <c r="B16" s="9">
        <v>0</v>
      </c>
      <c r="C16" s="10" t="s">
        <v>244</v>
      </c>
      <c r="D16" s="9">
        <v>0</v>
      </c>
      <c r="E16" s="10" t="s">
        <v>244</v>
      </c>
      <c r="F16" s="9">
        <v>0</v>
      </c>
      <c r="G16" s="10" t="s">
        <v>244</v>
      </c>
      <c r="H16" s="9">
        <v>0</v>
      </c>
      <c r="I16" s="10" t="s">
        <v>159</v>
      </c>
      <c r="J16" s="9">
        <v>0</v>
      </c>
      <c r="K16" s="10" t="s">
        <v>244</v>
      </c>
      <c r="L16" s="9">
        <v>0</v>
      </c>
      <c r="M16" s="10" t="s">
        <v>388</v>
      </c>
      <c r="N16" s="9">
        <v>1.1850000000000001</v>
      </c>
      <c r="O16" s="10" t="s">
        <v>159</v>
      </c>
      <c r="P16" s="9">
        <v>0.53200000000000003</v>
      </c>
      <c r="Q16" s="10" t="s">
        <v>159</v>
      </c>
      <c r="R16" s="9">
        <v>1.7170000000000001</v>
      </c>
      <c r="S16" s="10" t="s">
        <v>159</v>
      </c>
    </row>
    <row r="17" spans="1:19" x14ac:dyDescent="0.2">
      <c r="A17" s="12" t="s">
        <v>183</v>
      </c>
      <c r="B17" s="9">
        <v>0</v>
      </c>
      <c r="C17" s="10" t="s">
        <v>244</v>
      </c>
      <c r="D17" s="9">
        <v>0</v>
      </c>
      <c r="E17" s="10" t="s">
        <v>244</v>
      </c>
      <c r="F17" s="9">
        <v>0</v>
      </c>
      <c r="G17" s="10" t="s">
        <v>244</v>
      </c>
      <c r="H17" s="9">
        <v>0</v>
      </c>
      <c r="I17" s="10" t="s">
        <v>159</v>
      </c>
      <c r="J17" s="9">
        <v>0</v>
      </c>
      <c r="K17" s="10" t="s">
        <v>244</v>
      </c>
      <c r="L17" s="9">
        <v>0</v>
      </c>
      <c r="M17" s="10" t="s">
        <v>244</v>
      </c>
      <c r="N17" s="9">
        <v>1.3049999999999999</v>
      </c>
      <c r="O17" s="10" t="s">
        <v>159</v>
      </c>
      <c r="P17" s="9">
        <v>0.58099999999999996</v>
      </c>
      <c r="Q17" s="10" t="s">
        <v>159</v>
      </c>
      <c r="R17" s="9">
        <v>1.8859999999999999</v>
      </c>
      <c r="S17" s="10" t="s">
        <v>159</v>
      </c>
    </row>
    <row r="18" spans="1:19" x14ac:dyDescent="0.2">
      <c r="A18" s="12" t="s">
        <v>185</v>
      </c>
      <c r="B18" s="9">
        <v>0</v>
      </c>
      <c r="C18" s="10" t="s">
        <v>244</v>
      </c>
      <c r="D18" s="9">
        <v>0</v>
      </c>
      <c r="E18" s="10" t="s">
        <v>244</v>
      </c>
      <c r="F18" s="9">
        <v>0</v>
      </c>
      <c r="G18" s="10" t="s">
        <v>244</v>
      </c>
      <c r="H18" s="9">
        <v>0</v>
      </c>
      <c r="I18" s="10" t="s">
        <v>159</v>
      </c>
      <c r="J18" s="9">
        <v>0</v>
      </c>
      <c r="K18" s="10" t="s">
        <v>244</v>
      </c>
      <c r="L18" s="9">
        <v>0</v>
      </c>
      <c r="M18" s="10" t="s">
        <v>244</v>
      </c>
      <c r="N18" s="9">
        <v>1.2949999999999999</v>
      </c>
      <c r="O18" s="10" t="s">
        <v>159</v>
      </c>
      <c r="P18" s="9">
        <v>0.63800000000000001</v>
      </c>
      <c r="Q18" s="10" t="s">
        <v>159</v>
      </c>
      <c r="R18" s="9">
        <v>1.9330000000000001</v>
      </c>
      <c r="S18" s="10" t="s">
        <v>159</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1.1839999999999999</v>
      </c>
      <c r="O19" s="10" t="s">
        <v>159</v>
      </c>
      <c r="P19" s="9">
        <v>0.61799999999999999</v>
      </c>
      <c r="Q19" s="10" t="s">
        <v>159</v>
      </c>
      <c r="R19" s="9">
        <v>1.802</v>
      </c>
      <c r="S19" s="10" t="s">
        <v>159</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0.68600000000000005</v>
      </c>
      <c r="Q20" s="10" t="s">
        <v>159</v>
      </c>
      <c r="R20" s="9">
        <v>0.68600000000000005</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0.69399999999999995</v>
      </c>
      <c r="Q21" s="10" t="s">
        <v>159</v>
      </c>
      <c r="R21" s="9">
        <v>0.69399999999999995</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0.63300000000000001</v>
      </c>
      <c r="Q22" s="10" t="s">
        <v>159</v>
      </c>
      <c r="R22" s="9">
        <v>0.63300000000000001</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0.69099999999999995</v>
      </c>
      <c r="Q23" s="10" t="s">
        <v>159</v>
      </c>
      <c r="R23" s="9">
        <v>0.69099999999999995</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0.65400000000000003</v>
      </c>
      <c r="Q24" s="10" t="s">
        <v>159</v>
      </c>
      <c r="R24" s="9">
        <v>0.65400000000000003</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0.76900000000000002</v>
      </c>
      <c r="Q25" s="10" t="s">
        <v>159</v>
      </c>
      <c r="R25" s="9">
        <v>0.76900000000000002</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0.76800000000000002</v>
      </c>
      <c r="Q26" s="10" t="s">
        <v>159</v>
      </c>
      <c r="R26" s="9">
        <v>0.76800000000000002</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0.75900000000000001</v>
      </c>
      <c r="Q27" s="10" t="s">
        <v>159</v>
      </c>
      <c r="R27" s="9">
        <v>0.75900000000000001</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0.83699999999999997</v>
      </c>
      <c r="Q28" s="10" t="s">
        <v>159</v>
      </c>
      <c r="R28" s="9">
        <v>0.83699999999999997</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0.63700000000000001</v>
      </c>
      <c r="Q29" s="10" t="s">
        <v>159</v>
      </c>
      <c r="R29" s="9">
        <v>0.63700000000000001</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0.84799999999999998</v>
      </c>
      <c r="Q30" s="10" t="s">
        <v>159</v>
      </c>
      <c r="R30" s="9">
        <v>0.84799999999999998</v>
      </c>
      <c r="S30" s="10" t="s">
        <v>178</v>
      </c>
    </row>
    <row r="31" spans="1:19" x14ac:dyDescent="0.2">
      <c r="A31" s="12" t="s">
        <v>200</v>
      </c>
      <c r="B31" s="9">
        <v>0</v>
      </c>
      <c r="C31" s="10" t="s">
        <v>159</v>
      </c>
      <c r="D31" s="9">
        <v>0</v>
      </c>
      <c r="E31" s="10" t="s">
        <v>244</v>
      </c>
      <c r="F31" s="9">
        <v>0</v>
      </c>
      <c r="G31" s="10" t="s">
        <v>244</v>
      </c>
      <c r="H31" s="9">
        <v>0</v>
      </c>
      <c r="I31" s="10" t="s">
        <v>159</v>
      </c>
      <c r="J31" s="9">
        <v>0</v>
      </c>
      <c r="K31" s="10" t="s">
        <v>244</v>
      </c>
      <c r="L31" s="9">
        <v>0</v>
      </c>
      <c r="M31" s="10" t="s">
        <v>244</v>
      </c>
      <c r="N31" s="9">
        <v>0</v>
      </c>
      <c r="O31" s="10" t="s">
        <v>176</v>
      </c>
      <c r="P31" s="9">
        <v>0.74325200000000002</v>
      </c>
      <c r="Q31" s="10" t="s">
        <v>159</v>
      </c>
      <c r="R31" s="9">
        <v>0.74325200000000002</v>
      </c>
      <c r="S31" s="10" t="s">
        <v>178</v>
      </c>
    </row>
    <row r="32" spans="1:19" x14ac:dyDescent="0.2">
      <c r="A32" s="15" t="s">
        <v>201</v>
      </c>
      <c r="B32" s="13">
        <v>0</v>
      </c>
      <c r="C32" s="14" t="s">
        <v>159</v>
      </c>
      <c r="D32" s="13">
        <v>0</v>
      </c>
      <c r="E32" s="14" t="s">
        <v>244</v>
      </c>
      <c r="F32" s="13">
        <v>0</v>
      </c>
      <c r="G32" s="14" t="s">
        <v>244</v>
      </c>
      <c r="H32" s="13">
        <v>0</v>
      </c>
      <c r="I32" s="14" t="s">
        <v>159</v>
      </c>
      <c r="J32" s="13">
        <v>0</v>
      </c>
      <c r="K32" s="14" t="s">
        <v>244</v>
      </c>
      <c r="L32" s="13">
        <v>0</v>
      </c>
      <c r="M32" s="14" t="s">
        <v>244</v>
      </c>
      <c r="N32" s="13">
        <v>0</v>
      </c>
      <c r="O32" s="14" t="s">
        <v>176</v>
      </c>
      <c r="P32" s="13">
        <v>0.79880200000000001</v>
      </c>
      <c r="Q32" s="14" t="s">
        <v>159</v>
      </c>
      <c r="R32" s="13">
        <v>0.79880200000000001</v>
      </c>
      <c r="S32" s="14" t="s">
        <v>178</v>
      </c>
    </row>
    <row r="34" spans="1:2" x14ac:dyDescent="0.2">
      <c r="A34" s="16" t="s">
        <v>202</v>
      </c>
      <c r="B34" s="16" t="s">
        <v>231</v>
      </c>
    </row>
    <row r="36" spans="1:2" x14ac:dyDescent="0.2">
      <c r="B36" s="16" t="s">
        <v>379</v>
      </c>
    </row>
    <row r="37" spans="1:2" x14ac:dyDescent="0.2">
      <c r="B37" s="16" t="s">
        <v>380</v>
      </c>
    </row>
    <row r="38" spans="1:2" x14ac:dyDescent="0.2">
      <c r="B38" s="16" t="s">
        <v>396</v>
      </c>
    </row>
    <row r="40" spans="1:2" x14ac:dyDescent="0.2">
      <c r="B40" s="16" t="s">
        <v>208</v>
      </c>
    </row>
    <row r="41" spans="1:2" x14ac:dyDescent="0.2">
      <c r="B41" s="16" t="s">
        <v>247</v>
      </c>
    </row>
    <row r="42" spans="1:2" x14ac:dyDescent="0.2">
      <c r="B42" s="16" t="s">
        <v>209</v>
      </c>
    </row>
    <row r="45" spans="1:2" x14ac:dyDescent="0.2">
      <c r="A45" s="17" t="str">
        <f>HYPERLINK("#'MINOR_GAMING 10'!A2", "&lt;&lt;&lt; Previous table")</f>
        <v>&lt;&lt;&lt; Previous table</v>
      </c>
    </row>
    <row r="46" spans="1:2" x14ac:dyDescent="0.2">
      <c r="A46" s="17" t="str">
        <f>HYPERLINK("#'MINOR_GAMING 12'!A2",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HYPERLINK("#'INDEX'!B92", "Link to index")</f>
        <v>Link to index</v>
      </c>
    </row>
    <row r="2" spans="1:19" ht="15.75" customHeight="1" x14ac:dyDescent="0.2">
      <c r="A2" s="25" t="s">
        <v>397</v>
      </c>
      <c r="B2" s="24"/>
      <c r="C2" s="24"/>
      <c r="D2" s="24"/>
      <c r="E2" s="24"/>
      <c r="F2" s="24"/>
      <c r="G2" s="24"/>
      <c r="H2" s="24"/>
      <c r="I2" s="24"/>
      <c r="J2" s="24"/>
      <c r="K2" s="24"/>
      <c r="L2" s="24"/>
      <c r="M2" s="24"/>
      <c r="N2" s="24"/>
      <c r="O2" s="24"/>
      <c r="P2" s="24"/>
      <c r="Q2" s="24"/>
      <c r="R2" s="24"/>
      <c r="S2" s="24"/>
    </row>
    <row r="3" spans="1:19" ht="15.75" customHeight="1" x14ac:dyDescent="0.2">
      <c r="A3" s="25" t="s">
        <v>110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1.6925104477611901</v>
      </c>
      <c r="C7" s="10" t="s">
        <v>159</v>
      </c>
      <c r="D7" s="9">
        <v>0</v>
      </c>
      <c r="E7" s="10" t="s">
        <v>244</v>
      </c>
      <c r="F7" s="9">
        <v>0</v>
      </c>
      <c r="G7" s="10" t="s">
        <v>244</v>
      </c>
      <c r="H7" s="9">
        <v>5.6384328358209004</v>
      </c>
      <c r="I7" s="10" t="s">
        <v>159</v>
      </c>
      <c r="J7" s="9">
        <v>0</v>
      </c>
      <c r="K7" s="10" t="s">
        <v>244</v>
      </c>
      <c r="L7" s="9">
        <v>1.6611313432835799</v>
      </c>
      <c r="M7" s="10" t="s">
        <v>159</v>
      </c>
      <c r="N7" s="9">
        <v>2.07494328358209</v>
      </c>
      <c r="O7" s="10" t="s">
        <v>159</v>
      </c>
      <c r="P7" s="9">
        <v>0.98059701492537299</v>
      </c>
      <c r="Q7" s="10" t="s">
        <v>159</v>
      </c>
      <c r="R7" s="9">
        <v>12.0476149253731</v>
      </c>
      <c r="S7" s="10" t="s">
        <v>159</v>
      </c>
    </row>
    <row r="8" spans="1:19" x14ac:dyDescent="0.2">
      <c r="A8" s="12" t="s">
        <v>171</v>
      </c>
      <c r="B8" s="9">
        <v>1.76362831858407</v>
      </c>
      <c r="C8" s="10" t="s">
        <v>159</v>
      </c>
      <c r="D8" s="9">
        <v>0</v>
      </c>
      <c r="E8" s="10" t="s">
        <v>244</v>
      </c>
      <c r="F8" s="9">
        <v>0</v>
      </c>
      <c r="G8" s="10" t="s">
        <v>244</v>
      </c>
      <c r="H8" s="9">
        <v>5.7463274336283199</v>
      </c>
      <c r="I8" s="10" t="s">
        <v>159</v>
      </c>
      <c r="J8" s="9">
        <v>0</v>
      </c>
      <c r="K8" s="10" t="s">
        <v>244</v>
      </c>
      <c r="L8" s="9">
        <v>1.43803539823009</v>
      </c>
      <c r="M8" s="10" t="s">
        <v>159</v>
      </c>
      <c r="N8" s="9">
        <v>0.647309734513274</v>
      </c>
      <c r="O8" s="10" t="s">
        <v>159</v>
      </c>
      <c r="P8" s="9">
        <v>0.99809734513274395</v>
      </c>
      <c r="Q8" s="10" t="s">
        <v>159</v>
      </c>
      <c r="R8" s="9">
        <v>10.5933982300885</v>
      </c>
      <c r="S8" s="10" t="s">
        <v>159</v>
      </c>
    </row>
    <row r="9" spans="1:19" x14ac:dyDescent="0.2">
      <c r="A9" s="12" t="s">
        <v>172</v>
      </c>
      <c r="B9" s="9">
        <v>3.7791700288184402</v>
      </c>
      <c r="C9" s="10" t="s">
        <v>159</v>
      </c>
      <c r="D9" s="9">
        <v>0</v>
      </c>
      <c r="E9" s="10" t="s">
        <v>244</v>
      </c>
      <c r="F9" s="9">
        <v>0</v>
      </c>
      <c r="G9" s="10" t="s">
        <v>244</v>
      </c>
      <c r="H9" s="9">
        <v>0.72326801152737796</v>
      </c>
      <c r="I9" s="10" t="s">
        <v>159</v>
      </c>
      <c r="J9" s="9">
        <v>0</v>
      </c>
      <c r="K9" s="10" t="s">
        <v>244</v>
      </c>
      <c r="L9" s="9">
        <v>1.22903683573487</v>
      </c>
      <c r="M9" s="10" t="s">
        <v>159</v>
      </c>
      <c r="N9" s="9">
        <v>0.70433429394812697</v>
      </c>
      <c r="O9" s="10" t="s">
        <v>159</v>
      </c>
      <c r="P9" s="9">
        <v>0.93911239193083595</v>
      </c>
      <c r="Q9" s="10" t="s">
        <v>159</v>
      </c>
      <c r="R9" s="9">
        <v>7.37492156195965</v>
      </c>
      <c r="S9" s="10" t="s">
        <v>159</v>
      </c>
    </row>
    <row r="10" spans="1:19" x14ac:dyDescent="0.2">
      <c r="A10" s="12" t="s">
        <v>173</v>
      </c>
      <c r="B10" s="9">
        <v>2.57979619565217</v>
      </c>
      <c r="C10" s="10" t="s">
        <v>159</v>
      </c>
      <c r="D10" s="9">
        <v>0</v>
      </c>
      <c r="E10" s="10" t="s">
        <v>244</v>
      </c>
      <c r="F10" s="9">
        <v>0</v>
      </c>
      <c r="G10" s="10" t="s">
        <v>244</v>
      </c>
      <c r="H10" s="9">
        <v>7.6769021739130403E-2</v>
      </c>
      <c r="I10" s="10" t="s">
        <v>159</v>
      </c>
      <c r="J10" s="9">
        <v>0</v>
      </c>
      <c r="K10" s="10" t="s">
        <v>244</v>
      </c>
      <c r="L10" s="9">
        <v>0.72305706521739099</v>
      </c>
      <c r="M10" s="10" t="s">
        <v>159</v>
      </c>
      <c r="N10" s="9">
        <v>0.696277173913044</v>
      </c>
      <c r="O10" s="10" t="s">
        <v>159</v>
      </c>
      <c r="P10" s="9">
        <v>0.90158967391304401</v>
      </c>
      <c r="Q10" s="10" t="s">
        <v>159</v>
      </c>
      <c r="R10" s="9">
        <v>4.9774891304347797</v>
      </c>
      <c r="S10" s="10" t="s">
        <v>159</v>
      </c>
    </row>
    <row r="11" spans="1:19" x14ac:dyDescent="0.2">
      <c r="A11" s="12" t="s">
        <v>174</v>
      </c>
      <c r="B11" s="9">
        <v>2.4075535006604998</v>
      </c>
      <c r="C11" s="10" t="s">
        <v>159</v>
      </c>
      <c r="D11" s="9">
        <v>0</v>
      </c>
      <c r="E11" s="10" t="s">
        <v>244</v>
      </c>
      <c r="F11" s="9">
        <v>0</v>
      </c>
      <c r="G11" s="10" t="s">
        <v>244</v>
      </c>
      <c r="H11" s="9">
        <v>0</v>
      </c>
      <c r="I11" s="10" t="s">
        <v>298</v>
      </c>
      <c r="J11" s="9">
        <v>0</v>
      </c>
      <c r="K11" s="10" t="s">
        <v>244</v>
      </c>
      <c r="L11" s="9">
        <v>0.425270805812417</v>
      </c>
      <c r="M11" s="10" t="s">
        <v>159</v>
      </c>
      <c r="N11" s="9">
        <v>0.62662351387054205</v>
      </c>
      <c r="O11" s="10" t="s">
        <v>159</v>
      </c>
      <c r="P11" s="9">
        <v>0.83665521796565401</v>
      </c>
      <c r="Q11" s="10" t="s">
        <v>159</v>
      </c>
      <c r="R11" s="9">
        <v>4.2961030383091199</v>
      </c>
      <c r="S11" s="10" t="s">
        <v>159</v>
      </c>
    </row>
    <row r="12" spans="1:19" x14ac:dyDescent="0.2">
      <c r="A12" s="12" t="s">
        <v>175</v>
      </c>
      <c r="B12" s="9">
        <v>2.48817692307692</v>
      </c>
      <c r="C12" s="10" t="s">
        <v>159</v>
      </c>
      <c r="D12" s="9">
        <v>0</v>
      </c>
      <c r="E12" s="10" t="s">
        <v>244</v>
      </c>
      <c r="F12" s="9">
        <v>0</v>
      </c>
      <c r="G12" s="10" t="s">
        <v>244</v>
      </c>
      <c r="H12" s="9">
        <v>0</v>
      </c>
      <c r="I12" s="10" t="s">
        <v>159</v>
      </c>
      <c r="J12" s="9">
        <v>0</v>
      </c>
      <c r="K12" s="10" t="s">
        <v>244</v>
      </c>
      <c r="L12" s="9">
        <v>0.45989999999999998</v>
      </c>
      <c r="M12" s="10" t="s">
        <v>159</v>
      </c>
      <c r="N12" s="9">
        <v>0.68395384615384602</v>
      </c>
      <c r="O12" s="10" t="s">
        <v>159</v>
      </c>
      <c r="P12" s="9">
        <v>0.81030000000000002</v>
      </c>
      <c r="Q12" s="10" t="s">
        <v>159</v>
      </c>
      <c r="R12" s="9">
        <v>4.4423307692307699</v>
      </c>
      <c r="S12" s="10" t="s">
        <v>159</v>
      </c>
    </row>
    <row r="13" spans="1:19" x14ac:dyDescent="0.2">
      <c r="A13" s="12" t="s">
        <v>179</v>
      </c>
      <c r="B13" s="9">
        <v>2.7644981226533201</v>
      </c>
      <c r="C13" s="10" t="s">
        <v>159</v>
      </c>
      <c r="D13" s="9">
        <v>0</v>
      </c>
      <c r="E13" s="10" t="s">
        <v>244</v>
      </c>
      <c r="F13" s="9">
        <v>0</v>
      </c>
      <c r="G13" s="10" t="s">
        <v>244</v>
      </c>
      <c r="H13" s="9">
        <v>0</v>
      </c>
      <c r="I13" s="10" t="s">
        <v>159</v>
      </c>
      <c r="J13" s="9">
        <v>0</v>
      </c>
      <c r="K13" s="10" t="s">
        <v>244</v>
      </c>
      <c r="L13" s="9">
        <v>0.46540926157697099</v>
      </c>
      <c r="M13" s="10" t="s">
        <v>159</v>
      </c>
      <c r="N13" s="9">
        <v>0.64302127659574504</v>
      </c>
      <c r="O13" s="10" t="s">
        <v>159</v>
      </c>
      <c r="P13" s="9">
        <v>0.78774217772215305</v>
      </c>
      <c r="Q13" s="10" t="s">
        <v>159</v>
      </c>
      <c r="R13" s="9">
        <v>4.6606708385481896</v>
      </c>
      <c r="S13" s="10" t="s">
        <v>159</v>
      </c>
    </row>
    <row r="14" spans="1:19" x14ac:dyDescent="0.2">
      <c r="A14" s="12" t="s">
        <v>180</v>
      </c>
      <c r="B14" s="9">
        <v>2.64085085574572</v>
      </c>
      <c r="C14" s="10" t="s">
        <v>159</v>
      </c>
      <c r="D14" s="9">
        <v>0</v>
      </c>
      <c r="E14" s="10" t="s">
        <v>244</v>
      </c>
      <c r="F14" s="9">
        <v>0</v>
      </c>
      <c r="G14" s="10" t="s">
        <v>244</v>
      </c>
      <c r="H14" s="9">
        <v>0</v>
      </c>
      <c r="I14" s="10" t="s">
        <v>159</v>
      </c>
      <c r="J14" s="9">
        <v>0</v>
      </c>
      <c r="K14" s="10" t="s">
        <v>244</v>
      </c>
      <c r="L14" s="9">
        <v>8.5136919315403403E-2</v>
      </c>
      <c r="M14" s="10" t="s">
        <v>159</v>
      </c>
      <c r="N14" s="9">
        <v>0.66663814180929104</v>
      </c>
      <c r="O14" s="10" t="s">
        <v>159</v>
      </c>
      <c r="P14" s="9">
        <v>0.75659413202934001</v>
      </c>
      <c r="Q14" s="10" t="s">
        <v>159</v>
      </c>
      <c r="R14" s="9">
        <v>4.1492200488997604</v>
      </c>
      <c r="S14" s="10" t="s">
        <v>159</v>
      </c>
    </row>
    <row r="15" spans="1:19" x14ac:dyDescent="0.2">
      <c r="A15" s="12" t="s">
        <v>181</v>
      </c>
      <c r="B15" s="9">
        <v>0</v>
      </c>
      <c r="C15" s="10" t="s">
        <v>244</v>
      </c>
      <c r="D15" s="9">
        <v>0</v>
      </c>
      <c r="E15" s="10" t="s">
        <v>244</v>
      </c>
      <c r="F15" s="9">
        <v>0</v>
      </c>
      <c r="G15" s="10" t="s">
        <v>244</v>
      </c>
      <c r="H15" s="9">
        <v>0</v>
      </c>
      <c r="I15" s="10" t="s">
        <v>159</v>
      </c>
      <c r="J15" s="9">
        <v>0</v>
      </c>
      <c r="K15" s="10" t="s">
        <v>244</v>
      </c>
      <c r="L15" s="9">
        <v>3.2694312796208498E-2</v>
      </c>
      <c r="M15" s="10" t="s">
        <v>159</v>
      </c>
      <c r="N15" s="9">
        <v>1.77172037914692</v>
      </c>
      <c r="O15" s="10" t="s">
        <v>159</v>
      </c>
      <c r="P15" s="9">
        <v>0.73484360189573505</v>
      </c>
      <c r="Q15" s="10" t="s">
        <v>159</v>
      </c>
      <c r="R15" s="9">
        <v>2.5392582938388601</v>
      </c>
      <c r="S15" s="10" t="s">
        <v>159</v>
      </c>
    </row>
    <row r="16" spans="1:19" x14ac:dyDescent="0.2">
      <c r="A16" s="12" t="s">
        <v>182</v>
      </c>
      <c r="B16" s="9">
        <v>0</v>
      </c>
      <c r="C16" s="10" t="s">
        <v>244</v>
      </c>
      <c r="D16" s="9">
        <v>0</v>
      </c>
      <c r="E16" s="10" t="s">
        <v>244</v>
      </c>
      <c r="F16" s="9">
        <v>0</v>
      </c>
      <c r="G16" s="10" t="s">
        <v>244</v>
      </c>
      <c r="H16" s="9">
        <v>0</v>
      </c>
      <c r="I16" s="10" t="s">
        <v>159</v>
      </c>
      <c r="J16" s="9">
        <v>0</v>
      </c>
      <c r="K16" s="10" t="s">
        <v>244</v>
      </c>
      <c r="L16" s="9">
        <v>0</v>
      </c>
      <c r="M16" s="10" t="s">
        <v>388</v>
      </c>
      <c r="N16" s="9">
        <v>1.79181818181818</v>
      </c>
      <c r="O16" s="10" t="s">
        <v>159</v>
      </c>
      <c r="P16" s="9">
        <v>0.80442807825086304</v>
      </c>
      <c r="Q16" s="10" t="s">
        <v>159</v>
      </c>
      <c r="R16" s="9">
        <v>2.5962462600690501</v>
      </c>
      <c r="S16" s="10" t="s">
        <v>159</v>
      </c>
    </row>
    <row r="17" spans="1:19" x14ac:dyDescent="0.2">
      <c r="A17" s="12" t="s">
        <v>183</v>
      </c>
      <c r="B17" s="9">
        <v>0</v>
      </c>
      <c r="C17" s="10" t="s">
        <v>244</v>
      </c>
      <c r="D17" s="9">
        <v>0</v>
      </c>
      <c r="E17" s="10" t="s">
        <v>244</v>
      </c>
      <c r="F17" s="9">
        <v>0</v>
      </c>
      <c r="G17" s="10" t="s">
        <v>244</v>
      </c>
      <c r="H17" s="9">
        <v>0</v>
      </c>
      <c r="I17" s="10" t="s">
        <v>159</v>
      </c>
      <c r="J17" s="9">
        <v>0</v>
      </c>
      <c r="K17" s="10" t="s">
        <v>244</v>
      </c>
      <c r="L17" s="9">
        <v>0</v>
      </c>
      <c r="M17" s="10" t="s">
        <v>244</v>
      </c>
      <c r="N17" s="9">
        <v>1.9095434298441001</v>
      </c>
      <c r="O17" s="10" t="s">
        <v>159</v>
      </c>
      <c r="P17" s="9">
        <v>0.85014922048997799</v>
      </c>
      <c r="Q17" s="10" t="s">
        <v>159</v>
      </c>
      <c r="R17" s="9">
        <v>2.7596926503340802</v>
      </c>
      <c r="S17" s="10" t="s">
        <v>159</v>
      </c>
    </row>
    <row r="18" spans="1:19" x14ac:dyDescent="0.2">
      <c r="A18" s="12" t="s">
        <v>185</v>
      </c>
      <c r="B18" s="9">
        <v>0</v>
      </c>
      <c r="C18" s="10" t="s">
        <v>244</v>
      </c>
      <c r="D18" s="9">
        <v>0</v>
      </c>
      <c r="E18" s="10" t="s">
        <v>244</v>
      </c>
      <c r="F18" s="9">
        <v>0</v>
      </c>
      <c r="G18" s="10" t="s">
        <v>244</v>
      </c>
      <c r="H18" s="9">
        <v>0</v>
      </c>
      <c r="I18" s="10" t="s">
        <v>159</v>
      </c>
      <c r="J18" s="9">
        <v>0</v>
      </c>
      <c r="K18" s="10" t="s">
        <v>244</v>
      </c>
      <c r="L18" s="9">
        <v>0</v>
      </c>
      <c r="M18" s="10" t="s">
        <v>244</v>
      </c>
      <c r="N18" s="9">
        <v>1.83761339092873</v>
      </c>
      <c r="O18" s="10" t="s">
        <v>159</v>
      </c>
      <c r="P18" s="9">
        <v>0.90532613390928696</v>
      </c>
      <c r="Q18" s="10" t="s">
        <v>159</v>
      </c>
      <c r="R18" s="9">
        <v>2.7429395248380102</v>
      </c>
      <c r="S18" s="10" t="s">
        <v>159</v>
      </c>
    </row>
    <row r="19" spans="1:19" x14ac:dyDescent="0.2">
      <c r="A19" s="12" t="s">
        <v>186</v>
      </c>
      <c r="B19" s="9">
        <v>0</v>
      </c>
      <c r="C19" s="10" t="s">
        <v>244</v>
      </c>
      <c r="D19" s="9">
        <v>0</v>
      </c>
      <c r="E19" s="10" t="s">
        <v>244</v>
      </c>
      <c r="F19" s="9">
        <v>0</v>
      </c>
      <c r="G19" s="10" t="s">
        <v>244</v>
      </c>
      <c r="H19" s="9">
        <v>0</v>
      </c>
      <c r="I19" s="10" t="s">
        <v>159</v>
      </c>
      <c r="J19" s="9">
        <v>0</v>
      </c>
      <c r="K19" s="10" t="s">
        <v>244</v>
      </c>
      <c r="L19" s="9">
        <v>0</v>
      </c>
      <c r="M19" s="10" t="s">
        <v>244</v>
      </c>
      <c r="N19" s="9">
        <v>1.6411139240506301</v>
      </c>
      <c r="O19" s="10" t="s">
        <v>159</v>
      </c>
      <c r="P19" s="9">
        <v>0.856594936708861</v>
      </c>
      <c r="Q19" s="10" t="s">
        <v>159</v>
      </c>
      <c r="R19" s="9">
        <v>2.4977088607594902</v>
      </c>
      <c r="S19" s="10" t="s">
        <v>159</v>
      </c>
    </row>
    <row r="20" spans="1:19" x14ac:dyDescent="0.2">
      <c r="A20" s="12" t="s">
        <v>187</v>
      </c>
      <c r="B20" s="9">
        <v>0</v>
      </c>
      <c r="C20" s="10" t="s">
        <v>244</v>
      </c>
      <c r="D20" s="9">
        <v>0</v>
      </c>
      <c r="E20" s="10" t="s">
        <v>244</v>
      </c>
      <c r="F20" s="9">
        <v>0</v>
      </c>
      <c r="G20" s="10" t="s">
        <v>244</v>
      </c>
      <c r="H20" s="9">
        <v>0</v>
      </c>
      <c r="I20" s="10" t="s">
        <v>159</v>
      </c>
      <c r="J20" s="9">
        <v>0</v>
      </c>
      <c r="K20" s="10" t="s">
        <v>244</v>
      </c>
      <c r="L20" s="9">
        <v>0</v>
      </c>
      <c r="M20" s="10" t="s">
        <v>244</v>
      </c>
      <c r="N20" s="9">
        <v>0</v>
      </c>
      <c r="O20" s="10" t="s">
        <v>176</v>
      </c>
      <c r="P20" s="9">
        <v>0.922624360286592</v>
      </c>
      <c r="Q20" s="10" t="s">
        <v>159</v>
      </c>
      <c r="R20" s="9">
        <v>0.922624360286592</v>
      </c>
      <c r="S20" s="10" t="s">
        <v>178</v>
      </c>
    </row>
    <row r="21" spans="1:19" x14ac:dyDescent="0.2">
      <c r="A21" s="12" t="s">
        <v>188</v>
      </c>
      <c r="B21" s="9">
        <v>0</v>
      </c>
      <c r="C21" s="10" t="s">
        <v>244</v>
      </c>
      <c r="D21" s="9">
        <v>0</v>
      </c>
      <c r="E21" s="10" t="s">
        <v>244</v>
      </c>
      <c r="F21" s="9">
        <v>0</v>
      </c>
      <c r="G21" s="10" t="s">
        <v>244</v>
      </c>
      <c r="H21" s="9">
        <v>0</v>
      </c>
      <c r="I21" s="10" t="s">
        <v>159</v>
      </c>
      <c r="J21" s="9">
        <v>0</v>
      </c>
      <c r="K21" s="10" t="s">
        <v>244</v>
      </c>
      <c r="L21" s="9">
        <v>0</v>
      </c>
      <c r="M21" s="10" t="s">
        <v>244</v>
      </c>
      <c r="N21" s="9">
        <v>0</v>
      </c>
      <c r="O21" s="10" t="s">
        <v>176</v>
      </c>
      <c r="P21" s="9">
        <v>0.91191599999999995</v>
      </c>
      <c r="Q21" s="10" t="s">
        <v>159</v>
      </c>
      <c r="R21" s="9">
        <v>0.91191599999999995</v>
      </c>
      <c r="S21" s="10" t="s">
        <v>178</v>
      </c>
    </row>
    <row r="22" spans="1:19" x14ac:dyDescent="0.2">
      <c r="A22" s="12" t="s">
        <v>189</v>
      </c>
      <c r="B22" s="9">
        <v>0</v>
      </c>
      <c r="C22" s="10" t="s">
        <v>244</v>
      </c>
      <c r="D22" s="9">
        <v>0</v>
      </c>
      <c r="E22" s="10" t="s">
        <v>244</v>
      </c>
      <c r="F22" s="9">
        <v>0</v>
      </c>
      <c r="G22" s="10" t="s">
        <v>244</v>
      </c>
      <c r="H22" s="9">
        <v>0</v>
      </c>
      <c r="I22" s="10" t="s">
        <v>159</v>
      </c>
      <c r="J22" s="9">
        <v>0</v>
      </c>
      <c r="K22" s="10" t="s">
        <v>244</v>
      </c>
      <c r="L22" s="9">
        <v>0</v>
      </c>
      <c r="M22" s="10" t="s">
        <v>244</v>
      </c>
      <c r="N22" s="9">
        <v>0</v>
      </c>
      <c r="O22" s="10" t="s">
        <v>176</v>
      </c>
      <c r="P22" s="9">
        <v>0.81306158357771297</v>
      </c>
      <c r="Q22" s="10" t="s">
        <v>159</v>
      </c>
      <c r="R22" s="9">
        <v>0.81306158357771297</v>
      </c>
      <c r="S22" s="10" t="s">
        <v>178</v>
      </c>
    </row>
    <row r="23" spans="1:19" x14ac:dyDescent="0.2">
      <c r="A23" s="12" t="s">
        <v>190</v>
      </c>
      <c r="B23" s="9">
        <v>0</v>
      </c>
      <c r="C23" s="10" t="s">
        <v>244</v>
      </c>
      <c r="D23" s="9">
        <v>0</v>
      </c>
      <c r="E23" s="10" t="s">
        <v>244</v>
      </c>
      <c r="F23" s="9">
        <v>0</v>
      </c>
      <c r="G23" s="10" t="s">
        <v>244</v>
      </c>
      <c r="H23" s="9">
        <v>0</v>
      </c>
      <c r="I23" s="10" t="s">
        <v>159</v>
      </c>
      <c r="J23" s="9">
        <v>0</v>
      </c>
      <c r="K23" s="10" t="s">
        <v>244</v>
      </c>
      <c r="L23" s="9">
        <v>0</v>
      </c>
      <c r="M23" s="10" t="s">
        <v>244</v>
      </c>
      <c r="N23" s="9">
        <v>0</v>
      </c>
      <c r="O23" s="10" t="s">
        <v>176</v>
      </c>
      <c r="P23" s="9">
        <v>0.86473714285714298</v>
      </c>
      <c r="Q23" s="10" t="s">
        <v>159</v>
      </c>
      <c r="R23" s="9">
        <v>0.86473714285714298</v>
      </c>
      <c r="S23" s="10" t="s">
        <v>178</v>
      </c>
    </row>
    <row r="24" spans="1:19" x14ac:dyDescent="0.2">
      <c r="A24" s="12" t="s">
        <v>191</v>
      </c>
      <c r="B24" s="9">
        <v>0</v>
      </c>
      <c r="C24" s="10" t="s">
        <v>244</v>
      </c>
      <c r="D24" s="9">
        <v>0</v>
      </c>
      <c r="E24" s="10" t="s">
        <v>244</v>
      </c>
      <c r="F24" s="9">
        <v>0</v>
      </c>
      <c r="G24" s="10" t="s">
        <v>244</v>
      </c>
      <c r="H24" s="9">
        <v>0</v>
      </c>
      <c r="I24" s="10" t="s">
        <v>159</v>
      </c>
      <c r="J24" s="9">
        <v>0</v>
      </c>
      <c r="K24" s="10" t="s">
        <v>244</v>
      </c>
      <c r="L24" s="9">
        <v>0</v>
      </c>
      <c r="M24" s="10" t="s">
        <v>244</v>
      </c>
      <c r="N24" s="9">
        <v>0</v>
      </c>
      <c r="O24" s="10" t="s">
        <v>176</v>
      </c>
      <c r="P24" s="9">
        <v>0.80464044943820201</v>
      </c>
      <c r="Q24" s="10" t="s">
        <v>159</v>
      </c>
      <c r="R24" s="9">
        <v>0.80464044943820201</v>
      </c>
      <c r="S24" s="10" t="s">
        <v>178</v>
      </c>
    </row>
    <row r="25" spans="1:19" x14ac:dyDescent="0.2">
      <c r="A25" s="12" t="s">
        <v>193</v>
      </c>
      <c r="B25" s="9">
        <v>0</v>
      </c>
      <c r="C25" s="10" t="s">
        <v>244</v>
      </c>
      <c r="D25" s="9">
        <v>0</v>
      </c>
      <c r="E25" s="10" t="s">
        <v>244</v>
      </c>
      <c r="F25" s="9">
        <v>0</v>
      </c>
      <c r="G25" s="10" t="s">
        <v>244</v>
      </c>
      <c r="H25" s="9">
        <v>0</v>
      </c>
      <c r="I25" s="10" t="s">
        <v>159</v>
      </c>
      <c r="J25" s="9">
        <v>0</v>
      </c>
      <c r="K25" s="10" t="s">
        <v>244</v>
      </c>
      <c r="L25" s="9">
        <v>0</v>
      </c>
      <c r="M25" s="10" t="s">
        <v>244</v>
      </c>
      <c r="N25" s="9">
        <v>0</v>
      </c>
      <c r="O25" s="10" t="s">
        <v>176</v>
      </c>
      <c r="P25" s="9">
        <v>0.93302493074792303</v>
      </c>
      <c r="Q25" s="10" t="s">
        <v>159</v>
      </c>
      <c r="R25" s="9">
        <v>0.93302493074792303</v>
      </c>
      <c r="S25" s="10" t="s">
        <v>178</v>
      </c>
    </row>
    <row r="26" spans="1:19" x14ac:dyDescent="0.2">
      <c r="A26" s="12" t="s">
        <v>194</v>
      </c>
      <c r="B26" s="9">
        <v>0</v>
      </c>
      <c r="C26" s="10" t="s">
        <v>244</v>
      </c>
      <c r="D26" s="9">
        <v>0</v>
      </c>
      <c r="E26" s="10" t="s">
        <v>244</v>
      </c>
      <c r="F26" s="9">
        <v>0</v>
      </c>
      <c r="G26" s="10" t="s">
        <v>244</v>
      </c>
      <c r="H26" s="9">
        <v>0</v>
      </c>
      <c r="I26" s="10" t="s">
        <v>159</v>
      </c>
      <c r="J26" s="9">
        <v>0</v>
      </c>
      <c r="K26" s="10" t="s">
        <v>244</v>
      </c>
      <c r="L26" s="9">
        <v>0</v>
      </c>
      <c r="M26" s="10" t="s">
        <v>244</v>
      </c>
      <c r="N26" s="9">
        <v>0</v>
      </c>
      <c r="O26" s="10" t="s">
        <v>176</v>
      </c>
      <c r="P26" s="9">
        <v>0.91574591651542603</v>
      </c>
      <c r="Q26" s="10" t="s">
        <v>159</v>
      </c>
      <c r="R26" s="9">
        <v>0.91574591651542603</v>
      </c>
      <c r="S26" s="10" t="s">
        <v>178</v>
      </c>
    </row>
    <row r="27" spans="1:19" x14ac:dyDescent="0.2">
      <c r="A27" s="12" t="s">
        <v>196</v>
      </c>
      <c r="B27" s="9">
        <v>0</v>
      </c>
      <c r="C27" s="10" t="s">
        <v>244</v>
      </c>
      <c r="D27" s="9">
        <v>0</v>
      </c>
      <c r="E27" s="10" t="s">
        <v>244</v>
      </c>
      <c r="F27" s="9">
        <v>0</v>
      </c>
      <c r="G27" s="10" t="s">
        <v>244</v>
      </c>
      <c r="H27" s="9">
        <v>0</v>
      </c>
      <c r="I27" s="10" t="s">
        <v>159</v>
      </c>
      <c r="J27" s="9">
        <v>0</v>
      </c>
      <c r="K27" s="10" t="s">
        <v>244</v>
      </c>
      <c r="L27" s="9">
        <v>0</v>
      </c>
      <c r="M27" s="10" t="s">
        <v>244</v>
      </c>
      <c r="N27" s="9">
        <v>0</v>
      </c>
      <c r="O27" s="10" t="s">
        <v>176</v>
      </c>
      <c r="P27" s="9">
        <v>0.88809082813891405</v>
      </c>
      <c r="Q27" s="10" t="s">
        <v>159</v>
      </c>
      <c r="R27" s="9">
        <v>0.88809082813891405</v>
      </c>
      <c r="S27" s="10" t="s">
        <v>178</v>
      </c>
    </row>
    <row r="28" spans="1:19" x14ac:dyDescent="0.2">
      <c r="A28" s="12" t="s">
        <v>197</v>
      </c>
      <c r="B28" s="9">
        <v>0</v>
      </c>
      <c r="C28" s="10" t="s">
        <v>244</v>
      </c>
      <c r="D28" s="9">
        <v>0</v>
      </c>
      <c r="E28" s="10" t="s">
        <v>244</v>
      </c>
      <c r="F28" s="9">
        <v>0</v>
      </c>
      <c r="G28" s="10" t="s">
        <v>244</v>
      </c>
      <c r="H28" s="9">
        <v>0</v>
      </c>
      <c r="I28" s="10" t="s">
        <v>159</v>
      </c>
      <c r="J28" s="9">
        <v>0</v>
      </c>
      <c r="K28" s="10" t="s">
        <v>244</v>
      </c>
      <c r="L28" s="9">
        <v>0</v>
      </c>
      <c r="M28" s="10" t="s">
        <v>244</v>
      </c>
      <c r="N28" s="9">
        <v>0</v>
      </c>
      <c r="O28" s="10" t="s">
        <v>176</v>
      </c>
      <c r="P28" s="9">
        <v>0.96390709903593397</v>
      </c>
      <c r="Q28" s="10" t="s">
        <v>159</v>
      </c>
      <c r="R28" s="9">
        <v>0.96390709903593397</v>
      </c>
      <c r="S28" s="10" t="s">
        <v>178</v>
      </c>
    </row>
    <row r="29" spans="1:19" x14ac:dyDescent="0.2">
      <c r="A29" s="12" t="s">
        <v>198</v>
      </c>
      <c r="B29" s="9">
        <v>0</v>
      </c>
      <c r="C29" s="10" t="s">
        <v>244</v>
      </c>
      <c r="D29" s="9">
        <v>0</v>
      </c>
      <c r="E29" s="10" t="s">
        <v>244</v>
      </c>
      <c r="F29" s="9">
        <v>0</v>
      </c>
      <c r="G29" s="10" t="s">
        <v>244</v>
      </c>
      <c r="H29" s="9">
        <v>0</v>
      </c>
      <c r="I29" s="10" t="s">
        <v>159</v>
      </c>
      <c r="J29" s="9">
        <v>0</v>
      </c>
      <c r="K29" s="10" t="s">
        <v>244</v>
      </c>
      <c r="L29" s="9">
        <v>0</v>
      </c>
      <c r="M29" s="10" t="s">
        <v>244</v>
      </c>
      <c r="N29" s="9">
        <v>0</v>
      </c>
      <c r="O29" s="10" t="s">
        <v>176</v>
      </c>
      <c r="P29" s="9">
        <v>0.72343820224719102</v>
      </c>
      <c r="Q29" s="10" t="s">
        <v>159</v>
      </c>
      <c r="R29" s="9">
        <v>0.72343820224719102</v>
      </c>
      <c r="S29" s="10" t="s">
        <v>178</v>
      </c>
    </row>
    <row r="30" spans="1:19" x14ac:dyDescent="0.2">
      <c r="A30" s="12" t="s">
        <v>199</v>
      </c>
      <c r="B30" s="9">
        <v>0</v>
      </c>
      <c r="C30" s="10" t="s">
        <v>244</v>
      </c>
      <c r="D30" s="9">
        <v>0</v>
      </c>
      <c r="E30" s="10" t="s">
        <v>244</v>
      </c>
      <c r="F30" s="9">
        <v>0</v>
      </c>
      <c r="G30" s="10" t="s">
        <v>244</v>
      </c>
      <c r="H30" s="9">
        <v>0</v>
      </c>
      <c r="I30" s="10" t="s">
        <v>159</v>
      </c>
      <c r="J30" s="9">
        <v>0</v>
      </c>
      <c r="K30" s="10" t="s">
        <v>244</v>
      </c>
      <c r="L30" s="9">
        <v>0</v>
      </c>
      <c r="M30" s="10" t="s">
        <v>244</v>
      </c>
      <c r="N30" s="9">
        <v>0</v>
      </c>
      <c r="O30" s="10" t="s">
        <v>176</v>
      </c>
      <c r="P30" s="9">
        <v>0.94831659574468097</v>
      </c>
      <c r="Q30" s="10" t="s">
        <v>159</v>
      </c>
      <c r="R30" s="9">
        <v>0.94831659574468097</v>
      </c>
      <c r="S30" s="10" t="s">
        <v>178</v>
      </c>
    </row>
    <row r="31" spans="1:19" x14ac:dyDescent="0.2">
      <c r="A31" s="12" t="s">
        <v>200</v>
      </c>
      <c r="B31" s="9">
        <v>0</v>
      </c>
      <c r="C31" s="10" t="s">
        <v>159</v>
      </c>
      <c r="D31" s="9">
        <v>0</v>
      </c>
      <c r="E31" s="10" t="s">
        <v>244</v>
      </c>
      <c r="F31" s="9">
        <v>0</v>
      </c>
      <c r="G31" s="10" t="s">
        <v>244</v>
      </c>
      <c r="H31" s="9">
        <v>0</v>
      </c>
      <c r="I31" s="10" t="s">
        <v>159</v>
      </c>
      <c r="J31" s="9">
        <v>0</v>
      </c>
      <c r="K31" s="10" t="s">
        <v>244</v>
      </c>
      <c r="L31" s="9">
        <v>0</v>
      </c>
      <c r="M31" s="10" t="s">
        <v>244</v>
      </c>
      <c r="N31" s="9">
        <v>0</v>
      </c>
      <c r="O31" s="10" t="s">
        <v>176</v>
      </c>
      <c r="P31" s="9">
        <v>0.79530385016286698</v>
      </c>
      <c r="Q31" s="10" t="s">
        <v>159</v>
      </c>
      <c r="R31" s="9">
        <v>0.79530385016286698</v>
      </c>
      <c r="S31" s="10" t="s">
        <v>178</v>
      </c>
    </row>
    <row r="32" spans="1:19" x14ac:dyDescent="0.2">
      <c r="A32" s="15" t="s">
        <v>201</v>
      </c>
      <c r="B32" s="13">
        <v>0</v>
      </c>
      <c r="C32" s="14" t="s">
        <v>159</v>
      </c>
      <c r="D32" s="13">
        <v>0</v>
      </c>
      <c r="E32" s="14" t="s">
        <v>244</v>
      </c>
      <c r="F32" s="13">
        <v>0</v>
      </c>
      <c r="G32" s="14" t="s">
        <v>244</v>
      </c>
      <c r="H32" s="13">
        <v>0</v>
      </c>
      <c r="I32" s="14" t="s">
        <v>159</v>
      </c>
      <c r="J32" s="13">
        <v>0</v>
      </c>
      <c r="K32" s="14" t="s">
        <v>244</v>
      </c>
      <c r="L32" s="13">
        <v>0</v>
      </c>
      <c r="M32" s="14" t="s">
        <v>244</v>
      </c>
      <c r="N32" s="13">
        <v>0</v>
      </c>
      <c r="O32" s="14" t="s">
        <v>176</v>
      </c>
      <c r="P32" s="13">
        <v>0.79880200000000001</v>
      </c>
      <c r="Q32" s="14" t="s">
        <v>159</v>
      </c>
      <c r="R32" s="13">
        <v>0.79880200000000001</v>
      </c>
      <c r="S32" s="14" t="s">
        <v>178</v>
      </c>
    </row>
    <row r="34" spans="1:2" x14ac:dyDescent="0.2">
      <c r="A34" s="16" t="s">
        <v>202</v>
      </c>
      <c r="B34" s="16" t="s">
        <v>231</v>
      </c>
    </row>
    <row r="36" spans="1:2" x14ac:dyDescent="0.2">
      <c r="B36" s="16" t="s">
        <v>379</v>
      </c>
    </row>
    <row r="37" spans="1:2" x14ac:dyDescent="0.2">
      <c r="B37" s="16" t="s">
        <v>380</v>
      </c>
    </row>
    <row r="38" spans="1:2" x14ac:dyDescent="0.2">
      <c r="B38" s="16" t="s">
        <v>396</v>
      </c>
    </row>
    <row r="40" spans="1:2" x14ac:dyDescent="0.2">
      <c r="B40" s="16" t="s">
        <v>208</v>
      </c>
    </row>
    <row r="41" spans="1:2" x14ac:dyDescent="0.2">
      <c r="B41" s="16" t="s">
        <v>247</v>
      </c>
    </row>
    <row r="42" spans="1:2" x14ac:dyDescent="0.2">
      <c r="B42" s="16" t="s">
        <v>209</v>
      </c>
    </row>
    <row r="45" spans="1:2" x14ac:dyDescent="0.2">
      <c r="A45" s="17" t="str">
        <f>HYPERLINK("#'MINOR_GAMING 11'!A2", "&lt;&lt;&lt; Previous table")</f>
        <v>&lt;&lt;&lt; Previous table</v>
      </c>
    </row>
    <row r="46" spans="1:2" x14ac:dyDescent="0.2">
      <c r="A46" s="17" t="str">
        <f>HYPERLINK("#'MINOR_GAMING 13'!A2",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4"/>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HYPERLINK("#'INDEX'!B12", "Link to index")</f>
        <v>Link to index</v>
      </c>
    </row>
    <row r="2" spans="1:19" ht="15.75" customHeight="1" x14ac:dyDescent="0.2">
      <c r="A2" s="25" t="s">
        <v>222</v>
      </c>
      <c r="B2" s="24"/>
      <c r="C2" s="24"/>
      <c r="D2" s="24"/>
      <c r="E2" s="24"/>
      <c r="F2" s="24"/>
      <c r="G2" s="24"/>
      <c r="H2" s="24"/>
      <c r="I2" s="24"/>
      <c r="J2" s="24"/>
      <c r="K2" s="24"/>
      <c r="L2" s="24"/>
      <c r="M2" s="24"/>
      <c r="N2" s="24"/>
      <c r="O2" s="24"/>
      <c r="P2" s="24"/>
      <c r="Q2" s="24"/>
      <c r="R2" s="24"/>
      <c r="S2" s="24"/>
    </row>
    <row r="3" spans="1:19" ht="15.75" customHeight="1" x14ac:dyDescent="0.2">
      <c r="A3" s="25" t="s">
        <v>30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75.143176451659201</v>
      </c>
      <c r="C7" s="10" t="s">
        <v>159</v>
      </c>
      <c r="D7" s="18">
        <v>94.859203070019703</v>
      </c>
      <c r="E7" s="10" t="s">
        <v>159</v>
      </c>
      <c r="F7" s="18">
        <v>360.16833277627501</v>
      </c>
      <c r="G7" s="10" t="s">
        <v>159</v>
      </c>
      <c r="H7" s="18">
        <v>187.634098544289</v>
      </c>
      <c r="I7" s="10" t="s">
        <v>159</v>
      </c>
      <c r="J7" s="18">
        <v>67.651726406050997</v>
      </c>
      <c r="K7" s="10" t="s">
        <v>159</v>
      </c>
      <c r="L7" s="18">
        <v>216.41865774769201</v>
      </c>
      <c r="M7" s="10" t="s">
        <v>159</v>
      </c>
      <c r="N7" s="18">
        <v>214.589558716375</v>
      </c>
      <c r="O7" s="10" t="s">
        <v>159</v>
      </c>
      <c r="P7" s="18">
        <v>268.50957014508299</v>
      </c>
      <c r="Q7" s="10" t="s">
        <v>159</v>
      </c>
      <c r="R7" s="18">
        <v>161.36720437395499</v>
      </c>
      <c r="S7" s="10" t="s">
        <v>159</v>
      </c>
    </row>
    <row r="8" spans="1:19" x14ac:dyDescent="0.2">
      <c r="A8" s="12" t="s">
        <v>171</v>
      </c>
      <c r="B8" s="18">
        <v>70.0832521038962</v>
      </c>
      <c r="C8" s="10" t="s">
        <v>159</v>
      </c>
      <c r="D8" s="18">
        <v>100.75088498321399</v>
      </c>
      <c r="E8" s="10" t="s">
        <v>159</v>
      </c>
      <c r="F8" s="18">
        <v>404.12312800830898</v>
      </c>
      <c r="G8" s="10" t="s">
        <v>159</v>
      </c>
      <c r="H8" s="18">
        <v>187.93113947639799</v>
      </c>
      <c r="I8" s="10" t="s">
        <v>159</v>
      </c>
      <c r="J8" s="18">
        <v>67.737563779032797</v>
      </c>
      <c r="K8" s="10" t="s">
        <v>159</v>
      </c>
      <c r="L8" s="18">
        <v>234.68373519784799</v>
      </c>
      <c r="M8" s="10" t="s">
        <v>159</v>
      </c>
      <c r="N8" s="18">
        <v>206.37424035778099</v>
      </c>
      <c r="O8" s="10" t="s">
        <v>159</v>
      </c>
      <c r="P8" s="18">
        <v>210.080419572708</v>
      </c>
      <c r="Q8" s="10" t="s">
        <v>159</v>
      </c>
      <c r="R8" s="18">
        <v>156.605005288428</v>
      </c>
      <c r="S8" s="10" t="s">
        <v>159</v>
      </c>
    </row>
    <row r="9" spans="1:19" x14ac:dyDescent="0.2">
      <c r="A9" s="12" t="s">
        <v>172</v>
      </c>
      <c r="B9" s="18">
        <v>75.168651699469805</v>
      </c>
      <c r="C9" s="10" t="s">
        <v>159</v>
      </c>
      <c r="D9" s="18">
        <v>100.837339668837</v>
      </c>
      <c r="E9" s="10" t="s">
        <v>159</v>
      </c>
      <c r="F9" s="18">
        <v>455.12079285930503</v>
      </c>
      <c r="G9" s="10" t="s">
        <v>159</v>
      </c>
      <c r="H9" s="18">
        <v>205.60395726599</v>
      </c>
      <c r="I9" s="10" t="s">
        <v>159</v>
      </c>
      <c r="J9" s="18">
        <v>66.545214257319401</v>
      </c>
      <c r="K9" s="10" t="s">
        <v>159</v>
      </c>
      <c r="L9" s="18">
        <v>219.415120767996</v>
      </c>
      <c r="M9" s="10" t="s">
        <v>159</v>
      </c>
      <c r="N9" s="18">
        <v>232.61823381652101</v>
      </c>
      <c r="O9" s="10" t="s">
        <v>159</v>
      </c>
      <c r="P9" s="18">
        <v>208.63051879272501</v>
      </c>
      <c r="Q9" s="10" t="s">
        <v>159</v>
      </c>
      <c r="R9" s="18">
        <v>166.43599430098601</v>
      </c>
      <c r="S9" s="10" t="s">
        <v>159</v>
      </c>
    </row>
    <row r="10" spans="1:19" x14ac:dyDescent="0.2">
      <c r="A10" s="12" t="s">
        <v>173</v>
      </c>
      <c r="B10" s="18">
        <v>76.840009942330298</v>
      </c>
      <c r="C10" s="10" t="s">
        <v>159</v>
      </c>
      <c r="D10" s="18">
        <v>108.140097642944</v>
      </c>
      <c r="E10" s="10" t="s">
        <v>159</v>
      </c>
      <c r="F10" s="18">
        <v>495.61120433716297</v>
      </c>
      <c r="G10" s="10" t="s">
        <v>159</v>
      </c>
      <c r="H10" s="18">
        <v>206.41081149709899</v>
      </c>
      <c r="I10" s="10" t="s">
        <v>159</v>
      </c>
      <c r="J10" s="18">
        <v>70.360727599136396</v>
      </c>
      <c r="K10" s="10" t="s">
        <v>159</v>
      </c>
      <c r="L10" s="18">
        <v>216.26641486106701</v>
      </c>
      <c r="M10" s="10" t="s">
        <v>159</v>
      </c>
      <c r="N10" s="18">
        <v>263.33370041032299</v>
      </c>
      <c r="O10" s="10" t="s">
        <v>159</v>
      </c>
      <c r="P10" s="18">
        <v>199.81167949684499</v>
      </c>
      <c r="Q10" s="10" t="s">
        <v>159</v>
      </c>
      <c r="R10" s="18">
        <v>176.60396706899701</v>
      </c>
      <c r="S10" s="10" t="s">
        <v>159</v>
      </c>
    </row>
    <row r="11" spans="1:19" x14ac:dyDescent="0.2">
      <c r="A11" s="12" t="s">
        <v>174</v>
      </c>
      <c r="B11" s="18">
        <v>66.646260417972002</v>
      </c>
      <c r="C11" s="10" t="s">
        <v>159</v>
      </c>
      <c r="D11" s="18">
        <v>107.777977366625</v>
      </c>
      <c r="E11" s="10" t="s">
        <v>159</v>
      </c>
      <c r="F11" s="18">
        <v>493.39575796268701</v>
      </c>
      <c r="G11" s="10" t="s">
        <v>159</v>
      </c>
      <c r="H11" s="18">
        <v>201.06481639738499</v>
      </c>
      <c r="I11" s="10" t="s">
        <v>159</v>
      </c>
      <c r="J11" s="18">
        <v>79.362306255940695</v>
      </c>
      <c r="K11" s="10" t="s">
        <v>159</v>
      </c>
      <c r="L11" s="18">
        <v>247.83873872094</v>
      </c>
      <c r="M11" s="10" t="s">
        <v>159</v>
      </c>
      <c r="N11" s="18">
        <v>250.115800960417</v>
      </c>
      <c r="O11" s="10" t="s">
        <v>159</v>
      </c>
      <c r="P11" s="18">
        <v>203.905211971304</v>
      </c>
      <c r="Q11" s="10" t="s">
        <v>159</v>
      </c>
      <c r="R11" s="18">
        <v>174.01043504866601</v>
      </c>
      <c r="S11" s="10" t="s">
        <v>159</v>
      </c>
    </row>
    <row r="12" spans="1:19" x14ac:dyDescent="0.2">
      <c r="A12" s="12" t="s">
        <v>175</v>
      </c>
      <c r="B12" s="18">
        <v>74.553402402505796</v>
      </c>
      <c r="C12" s="10" t="s">
        <v>159</v>
      </c>
      <c r="D12" s="18">
        <v>108.12970487885801</v>
      </c>
      <c r="E12" s="10" t="s">
        <v>159</v>
      </c>
      <c r="F12" s="18">
        <v>516.00449695607006</v>
      </c>
      <c r="G12" s="10" t="s">
        <v>159</v>
      </c>
      <c r="H12" s="18">
        <v>191.72893235082799</v>
      </c>
      <c r="I12" s="10" t="s">
        <v>159</v>
      </c>
      <c r="J12" s="18">
        <v>85.894998932549996</v>
      </c>
      <c r="K12" s="10" t="s">
        <v>159</v>
      </c>
      <c r="L12" s="18">
        <v>246.94538433812701</v>
      </c>
      <c r="M12" s="10" t="s">
        <v>159</v>
      </c>
      <c r="N12" s="18">
        <v>257.60802045171903</v>
      </c>
      <c r="O12" s="10" t="s">
        <v>159</v>
      </c>
      <c r="P12" s="18">
        <v>173.966630374901</v>
      </c>
      <c r="Q12" s="10" t="s">
        <v>159</v>
      </c>
      <c r="R12" s="18">
        <v>172.32606168990199</v>
      </c>
      <c r="S12" s="10" t="s">
        <v>159</v>
      </c>
    </row>
    <row r="13" spans="1:19" x14ac:dyDescent="0.2">
      <c r="A13" s="12" t="s">
        <v>179</v>
      </c>
      <c r="B13" s="18">
        <v>76.598860178874702</v>
      </c>
      <c r="C13" s="10" t="s">
        <v>159</v>
      </c>
      <c r="D13" s="18">
        <v>109.247460467438</v>
      </c>
      <c r="E13" s="10" t="s">
        <v>159</v>
      </c>
      <c r="F13" s="18">
        <v>569.77636907906299</v>
      </c>
      <c r="G13" s="10" t="s">
        <v>159</v>
      </c>
      <c r="H13" s="18">
        <v>208.467405128747</v>
      </c>
      <c r="I13" s="10" t="s">
        <v>159</v>
      </c>
      <c r="J13" s="18">
        <v>91.732763504430693</v>
      </c>
      <c r="K13" s="10" t="s">
        <v>159</v>
      </c>
      <c r="L13" s="18">
        <v>265.53824071893098</v>
      </c>
      <c r="M13" s="10" t="s">
        <v>159</v>
      </c>
      <c r="N13" s="18">
        <v>257.241291412625</v>
      </c>
      <c r="O13" s="10" t="s">
        <v>159</v>
      </c>
      <c r="P13" s="18">
        <v>192.888882279862</v>
      </c>
      <c r="Q13" s="10" t="s">
        <v>159</v>
      </c>
      <c r="R13" s="18">
        <v>179.26038758531999</v>
      </c>
      <c r="S13" s="10" t="s">
        <v>159</v>
      </c>
    </row>
    <row r="14" spans="1:19" x14ac:dyDescent="0.2">
      <c r="A14" s="12" t="s">
        <v>180</v>
      </c>
      <c r="B14" s="18">
        <v>75.397500464855</v>
      </c>
      <c r="C14" s="10" t="s">
        <v>159</v>
      </c>
      <c r="D14" s="18">
        <v>107.004643163418</v>
      </c>
      <c r="E14" s="10" t="s">
        <v>159</v>
      </c>
      <c r="F14" s="18">
        <v>604.86111111111097</v>
      </c>
      <c r="G14" s="10" t="s">
        <v>159</v>
      </c>
      <c r="H14" s="18">
        <v>188.57909338565099</v>
      </c>
      <c r="I14" s="10" t="s">
        <v>159</v>
      </c>
      <c r="J14" s="18">
        <v>88.997943434552695</v>
      </c>
      <c r="K14" s="10" t="s">
        <v>159</v>
      </c>
      <c r="L14" s="18">
        <v>277.82890688391399</v>
      </c>
      <c r="M14" s="10" t="s">
        <v>159</v>
      </c>
      <c r="N14" s="18">
        <v>242.47380322039001</v>
      </c>
      <c r="O14" s="10" t="s">
        <v>159</v>
      </c>
      <c r="P14" s="18">
        <v>205.59495166591</v>
      </c>
      <c r="Q14" s="10" t="s">
        <v>159</v>
      </c>
      <c r="R14" s="18">
        <v>172.94239606591799</v>
      </c>
      <c r="S14" s="10" t="s">
        <v>159</v>
      </c>
    </row>
    <row r="15" spans="1:19" x14ac:dyDescent="0.2">
      <c r="A15" s="12" t="s">
        <v>181</v>
      </c>
      <c r="B15" s="18">
        <v>73.762787486885898</v>
      </c>
      <c r="C15" s="10" t="s">
        <v>159</v>
      </c>
      <c r="D15" s="18">
        <v>124.422231327451</v>
      </c>
      <c r="E15" s="10" t="s">
        <v>159</v>
      </c>
      <c r="F15" s="18">
        <v>670.71301672441098</v>
      </c>
      <c r="G15" s="10" t="s">
        <v>159</v>
      </c>
      <c r="H15" s="18">
        <v>193.72253901789301</v>
      </c>
      <c r="I15" s="10" t="s">
        <v>159</v>
      </c>
      <c r="J15" s="18">
        <v>104.366759989713</v>
      </c>
      <c r="K15" s="10" t="s">
        <v>159</v>
      </c>
      <c r="L15" s="18">
        <v>269.20337172029002</v>
      </c>
      <c r="M15" s="10" t="s">
        <v>159</v>
      </c>
      <c r="N15" s="18">
        <v>265.924706787594</v>
      </c>
      <c r="O15" s="10" t="s">
        <v>159</v>
      </c>
      <c r="P15" s="18">
        <v>224.59160302738499</v>
      </c>
      <c r="Q15" s="10" t="s">
        <v>159</v>
      </c>
      <c r="R15" s="18">
        <v>189.254114307425</v>
      </c>
      <c r="S15" s="10" t="s">
        <v>159</v>
      </c>
    </row>
    <row r="16" spans="1:19" x14ac:dyDescent="0.2">
      <c r="A16" s="12" t="s">
        <v>182</v>
      </c>
      <c r="B16" s="18">
        <v>69.4853130968974</v>
      </c>
      <c r="C16" s="10" t="s">
        <v>159</v>
      </c>
      <c r="D16" s="18">
        <v>132.35260549574201</v>
      </c>
      <c r="E16" s="10" t="s">
        <v>159</v>
      </c>
      <c r="F16" s="18">
        <v>699.67889694785902</v>
      </c>
      <c r="G16" s="10" t="s">
        <v>159</v>
      </c>
      <c r="H16" s="18">
        <v>171.688308804706</v>
      </c>
      <c r="I16" s="10" t="s">
        <v>159</v>
      </c>
      <c r="J16" s="18">
        <v>108.34601911988599</v>
      </c>
      <c r="K16" s="10" t="s">
        <v>159</v>
      </c>
      <c r="L16" s="18">
        <v>272.41117578828698</v>
      </c>
      <c r="M16" s="10" t="s">
        <v>159</v>
      </c>
      <c r="N16" s="18">
        <v>269.970025634416</v>
      </c>
      <c r="O16" s="10" t="s">
        <v>159</v>
      </c>
      <c r="P16" s="18">
        <v>287.08741023527801</v>
      </c>
      <c r="Q16" s="10" t="s">
        <v>159</v>
      </c>
      <c r="R16" s="18">
        <v>195.64775015407801</v>
      </c>
      <c r="S16" s="10" t="s">
        <v>159</v>
      </c>
    </row>
    <row r="17" spans="1:19" x14ac:dyDescent="0.2">
      <c r="A17" s="12" t="s">
        <v>183</v>
      </c>
      <c r="B17" s="18">
        <v>66.254610371019098</v>
      </c>
      <c r="C17" s="10" t="s">
        <v>159</v>
      </c>
      <c r="D17" s="18">
        <v>133.348089052342</v>
      </c>
      <c r="E17" s="10" t="s">
        <v>159</v>
      </c>
      <c r="F17" s="18">
        <v>691.23726548031198</v>
      </c>
      <c r="G17" s="10" t="s">
        <v>177</v>
      </c>
      <c r="H17" s="18">
        <v>178.09520170827801</v>
      </c>
      <c r="I17" s="10" t="s">
        <v>159</v>
      </c>
      <c r="J17" s="18">
        <v>101.105196863191</v>
      </c>
      <c r="K17" s="10" t="s">
        <v>159</v>
      </c>
      <c r="L17" s="18">
        <v>288.59624914666301</v>
      </c>
      <c r="M17" s="10" t="s">
        <v>159</v>
      </c>
      <c r="N17" s="18">
        <v>273.91179024162</v>
      </c>
      <c r="O17" s="10" t="s">
        <v>159</v>
      </c>
      <c r="P17" s="18">
        <v>298.59199041982401</v>
      </c>
      <c r="Q17" s="10" t="s">
        <v>159</v>
      </c>
      <c r="R17" s="18">
        <v>199.30321075600401</v>
      </c>
      <c r="S17" s="10" t="s">
        <v>159</v>
      </c>
    </row>
    <row r="18" spans="1:19" x14ac:dyDescent="0.2">
      <c r="A18" s="12" t="s">
        <v>185</v>
      </c>
      <c r="B18" s="18">
        <v>69.071987268106795</v>
      </c>
      <c r="C18" s="10" t="s">
        <v>159</v>
      </c>
      <c r="D18" s="18">
        <v>138.97364905185401</v>
      </c>
      <c r="E18" s="10" t="s">
        <v>159</v>
      </c>
      <c r="F18" s="18">
        <v>713.31314776704903</v>
      </c>
      <c r="G18" s="10" t="s">
        <v>159</v>
      </c>
      <c r="H18" s="18">
        <v>179.280533984095</v>
      </c>
      <c r="I18" s="10" t="s">
        <v>159</v>
      </c>
      <c r="J18" s="18">
        <v>107.769803078885</v>
      </c>
      <c r="K18" s="10" t="s">
        <v>159</v>
      </c>
      <c r="L18" s="18">
        <v>296.67344669258898</v>
      </c>
      <c r="M18" s="10" t="s">
        <v>159</v>
      </c>
      <c r="N18" s="18">
        <v>295.84125091520201</v>
      </c>
      <c r="O18" s="10" t="s">
        <v>159</v>
      </c>
      <c r="P18" s="18">
        <v>317.68575219584</v>
      </c>
      <c r="Q18" s="10" t="s">
        <v>159</v>
      </c>
      <c r="R18" s="18">
        <v>210.067479426159</v>
      </c>
      <c r="S18" s="10" t="s">
        <v>159</v>
      </c>
    </row>
    <row r="19" spans="1:19" x14ac:dyDescent="0.2">
      <c r="A19" s="12" t="s">
        <v>186</v>
      </c>
      <c r="B19" s="18">
        <v>70.984072085518093</v>
      </c>
      <c r="C19" s="10" t="s">
        <v>159</v>
      </c>
      <c r="D19" s="18">
        <v>134.35276364509301</v>
      </c>
      <c r="E19" s="10" t="s">
        <v>159</v>
      </c>
      <c r="F19" s="18">
        <v>663.01909630377497</v>
      </c>
      <c r="G19" s="10" t="s">
        <v>159</v>
      </c>
      <c r="H19" s="18">
        <v>166.19146337742799</v>
      </c>
      <c r="I19" s="10" t="s">
        <v>159</v>
      </c>
      <c r="J19" s="18">
        <v>110.87005376592499</v>
      </c>
      <c r="K19" s="10" t="s">
        <v>159</v>
      </c>
      <c r="L19" s="18">
        <v>278.99380798986499</v>
      </c>
      <c r="M19" s="10" t="s">
        <v>159</v>
      </c>
      <c r="N19" s="18">
        <v>313.66077006340703</v>
      </c>
      <c r="O19" s="10" t="s">
        <v>159</v>
      </c>
      <c r="P19" s="18">
        <v>309.32407141547498</v>
      </c>
      <c r="Q19" s="10" t="s">
        <v>159</v>
      </c>
      <c r="R19" s="18">
        <v>209.214381529641</v>
      </c>
      <c r="S19" s="10" t="s">
        <v>159</v>
      </c>
    </row>
    <row r="20" spans="1:19" x14ac:dyDescent="0.2">
      <c r="A20" s="12" t="s">
        <v>187</v>
      </c>
      <c r="B20" s="18">
        <v>67.2257101462001</v>
      </c>
      <c r="C20" s="10" t="s">
        <v>159</v>
      </c>
      <c r="D20" s="18">
        <v>162.72593420052399</v>
      </c>
      <c r="E20" s="10" t="s">
        <v>159</v>
      </c>
      <c r="F20" s="18">
        <v>602.48780966776405</v>
      </c>
      <c r="G20" s="10" t="s">
        <v>159</v>
      </c>
      <c r="H20" s="18">
        <v>168.58528985073301</v>
      </c>
      <c r="I20" s="10" t="s">
        <v>159</v>
      </c>
      <c r="J20" s="18">
        <v>108.796772620376</v>
      </c>
      <c r="K20" s="10" t="s">
        <v>159</v>
      </c>
      <c r="L20" s="18">
        <v>281.550768479559</v>
      </c>
      <c r="M20" s="10" t="s">
        <v>159</v>
      </c>
      <c r="N20" s="18">
        <v>315.20301369011901</v>
      </c>
      <c r="O20" s="10" t="s">
        <v>159</v>
      </c>
      <c r="P20" s="18">
        <v>282.42845275478902</v>
      </c>
      <c r="Q20" s="10" t="s">
        <v>159</v>
      </c>
      <c r="R20" s="18">
        <v>215.90682773039899</v>
      </c>
      <c r="S20" s="10" t="s">
        <v>159</v>
      </c>
    </row>
    <row r="21" spans="1:19" x14ac:dyDescent="0.2">
      <c r="A21" s="12" t="s">
        <v>188</v>
      </c>
      <c r="B21" s="18">
        <v>63.4508470029457</v>
      </c>
      <c r="C21" s="10" t="s">
        <v>159</v>
      </c>
      <c r="D21" s="18">
        <v>169.91601618210399</v>
      </c>
      <c r="E21" s="10" t="s">
        <v>159</v>
      </c>
      <c r="F21" s="18">
        <v>612.72756479528903</v>
      </c>
      <c r="G21" s="10" t="s">
        <v>159</v>
      </c>
      <c r="H21" s="18">
        <v>170.98904100830899</v>
      </c>
      <c r="I21" s="10" t="s">
        <v>159</v>
      </c>
      <c r="J21" s="18">
        <v>113.834920966224</v>
      </c>
      <c r="K21" s="10" t="s">
        <v>159</v>
      </c>
      <c r="L21" s="18">
        <v>268.263339870999</v>
      </c>
      <c r="M21" s="10" t="s">
        <v>159</v>
      </c>
      <c r="N21" s="18">
        <v>350.43328863973397</v>
      </c>
      <c r="O21" s="10" t="s">
        <v>159</v>
      </c>
      <c r="P21" s="18">
        <v>345.08958728554001</v>
      </c>
      <c r="Q21" s="10" t="s">
        <v>159</v>
      </c>
      <c r="R21" s="18">
        <v>234.46698552349699</v>
      </c>
      <c r="S21" s="10" t="s">
        <v>159</v>
      </c>
    </row>
    <row r="22" spans="1:19" x14ac:dyDescent="0.2">
      <c r="A22" s="12" t="s">
        <v>189</v>
      </c>
      <c r="B22" s="18">
        <v>57.628159076114599</v>
      </c>
      <c r="C22" s="10" t="s">
        <v>159</v>
      </c>
      <c r="D22" s="18">
        <v>185.81877403822301</v>
      </c>
      <c r="E22" s="10" t="s">
        <v>159</v>
      </c>
      <c r="F22" s="18">
        <v>583.12559559789702</v>
      </c>
      <c r="G22" s="10" t="s">
        <v>159</v>
      </c>
      <c r="H22" s="18">
        <v>162.432787883093</v>
      </c>
      <c r="I22" s="10" t="s">
        <v>159</v>
      </c>
      <c r="J22" s="18">
        <v>109.93936379808299</v>
      </c>
      <c r="K22" s="10" t="s">
        <v>159</v>
      </c>
      <c r="L22" s="18">
        <v>232.974508814091</v>
      </c>
      <c r="M22" s="10" t="s">
        <v>159</v>
      </c>
      <c r="N22" s="18">
        <v>344.836178570779</v>
      </c>
      <c r="O22" s="10" t="s">
        <v>159</v>
      </c>
      <c r="P22" s="18">
        <v>316.76141244786697</v>
      </c>
      <c r="Q22" s="10" t="s">
        <v>159</v>
      </c>
      <c r="R22" s="18">
        <v>232.35340828505699</v>
      </c>
      <c r="S22" s="10" t="s">
        <v>159</v>
      </c>
    </row>
    <row r="23" spans="1:19" x14ac:dyDescent="0.2">
      <c r="A23" s="12" t="s">
        <v>190</v>
      </c>
      <c r="B23" s="18">
        <v>57.7441950104337</v>
      </c>
      <c r="C23" s="10" t="s">
        <v>159</v>
      </c>
      <c r="D23" s="18">
        <v>197.399806042991</v>
      </c>
      <c r="E23" s="10" t="s">
        <v>159</v>
      </c>
      <c r="F23" s="18">
        <v>569.39808299597996</v>
      </c>
      <c r="G23" s="10" t="s">
        <v>159</v>
      </c>
      <c r="H23" s="18">
        <v>155.79457903694799</v>
      </c>
      <c r="I23" s="10" t="s">
        <v>159</v>
      </c>
      <c r="J23" s="18">
        <v>113.484489902459</v>
      </c>
      <c r="K23" s="10" t="s">
        <v>159</v>
      </c>
      <c r="L23" s="18">
        <v>227.00960762595901</v>
      </c>
      <c r="M23" s="10" t="s">
        <v>159</v>
      </c>
      <c r="N23" s="18">
        <v>341.98054092716501</v>
      </c>
      <c r="O23" s="10" t="s">
        <v>159</v>
      </c>
      <c r="P23" s="18">
        <v>401.72023309931399</v>
      </c>
      <c r="Q23" s="10" t="s">
        <v>159</v>
      </c>
      <c r="R23" s="18">
        <v>243.351605394541</v>
      </c>
      <c r="S23" s="10" t="s">
        <v>159</v>
      </c>
    </row>
    <row r="24" spans="1:19" x14ac:dyDescent="0.2">
      <c r="A24" s="12" t="s">
        <v>191</v>
      </c>
      <c r="B24" s="18">
        <v>55.118058692222597</v>
      </c>
      <c r="C24" s="10" t="s">
        <v>159</v>
      </c>
      <c r="D24" s="18">
        <v>241.72304843122501</v>
      </c>
      <c r="E24" s="10" t="s">
        <v>159</v>
      </c>
      <c r="F24" s="18">
        <v>580.78104473374503</v>
      </c>
      <c r="G24" s="10" t="s">
        <v>159</v>
      </c>
      <c r="H24" s="18">
        <v>190.294035802195</v>
      </c>
      <c r="I24" s="10" t="s">
        <v>159</v>
      </c>
      <c r="J24" s="18">
        <v>114.290283310078</v>
      </c>
      <c r="K24" s="10" t="s">
        <v>159</v>
      </c>
      <c r="L24" s="18">
        <v>230.726965552986</v>
      </c>
      <c r="M24" s="10" t="s">
        <v>159</v>
      </c>
      <c r="N24" s="18">
        <v>400.78342873246999</v>
      </c>
      <c r="O24" s="10" t="s">
        <v>159</v>
      </c>
      <c r="P24" s="18">
        <v>428.39157963793298</v>
      </c>
      <c r="Q24" s="10" t="s">
        <v>159</v>
      </c>
      <c r="R24" s="18">
        <v>282.49492217591899</v>
      </c>
      <c r="S24" s="10" t="s">
        <v>159</v>
      </c>
    </row>
    <row r="25" spans="1:19" x14ac:dyDescent="0.2">
      <c r="A25" s="12" t="s">
        <v>193</v>
      </c>
      <c r="B25" s="18">
        <v>68.695256457466698</v>
      </c>
      <c r="C25" s="10" t="s">
        <v>159</v>
      </c>
      <c r="D25" s="18">
        <v>253.11908583796699</v>
      </c>
      <c r="E25" s="10" t="s">
        <v>159</v>
      </c>
      <c r="F25" s="18">
        <v>557.72277742649806</v>
      </c>
      <c r="G25" s="10" t="s">
        <v>159</v>
      </c>
      <c r="H25" s="18">
        <v>190.737631127832</v>
      </c>
      <c r="I25" s="10" t="s">
        <v>159</v>
      </c>
      <c r="J25" s="18">
        <v>132.77678808535299</v>
      </c>
      <c r="K25" s="10" t="s">
        <v>159</v>
      </c>
      <c r="L25" s="18">
        <v>222.43655715027</v>
      </c>
      <c r="M25" s="10" t="s">
        <v>159</v>
      </c>
      <c r="N25" s="18">
        <v>388.92881972522599</v>
      </c>
      <c r="O25" s="10" t="s">
        <v>159</v>
      </c>
      <c r="P25" s="18">
        <v>378.15280892347499</v>
      </c>
      <c r="Q25" s="10" t="s">
        <v>159</v>
      </c>
      <c r="R25" s="18">
        <v>279.24052890012899</v>
      </c>
      <c r="S25" s="10" t="s">
        <v>159</v>
      </c>
    </row>
    <row r="26" spans="1:19" x14ac:dyDescent="0.2">
      <c r="A26" s="12" t="s">
        <v>194</v>
      </c>
      <c r="B26" s="18">
        <v>108.33058422483001</v>
      </c>
      <c r="C26" s="10" t="s">
        <v>159</v>
      </c>
      <c r="D26" s="18">
        <v>254.789621453807</v>
      </c>
      <c r="E26" s="10" t="s">
        <v>159</v>
      </c>
      <c r="F26" s="18">
        <v>528.78549398259395</v>
      </c>
      <c r="G26" s="10" t="s">
        <v>159</v>
      </c>
      <c r="H26" s="18">
        <v>191.334629462035</v>
      </c>
      <c r="I26" s="10" t="s">
        <v>159</v>
      </c>
      <c r="J26" s="18">
        <v>100.077328958126</v>
      </c>
      <c r="K26" s="10" t="s">
        <v>159</v>
      </c>
      <c r="L26" s="18">
        <v>205.93230685086701</v>
      </c>
      <c r="M26" s="10" t="s">
        <v>159</v>
      </c>
      <c r="N26" s="18">
        <v>319.36866713236702</v>
      </c>
      <c r="O26" s="10" t="s">
        <v>159</v>
      </c>
      <c r="P26" s="18">
        <v>314.80932991524901</v>
      </c>
      <c r="Q26" s="10" t="s">
        <v>184</v>
      </c>
      <c r="R26" s="18">
        <v>253.162624519481</v>
      </c>
      <c r="S26" s="10" t="s">
        <v>159</v>
      </c>
    </row>
    <row r="27" spans="1:19" x14ac:dyDescent="0.2">
      <c r="A27" s="12" t="s">
        <v>196</v>
      </c>
      <c r="B27" s="18">
        <v>75.698416190057202</v>
      </c>
      <c r="C27" s="10" t="s">
        <v>159</v>
      </c>
      <c r="D27" s="18">
        <v>255.830145648251</v>
      </c>
      <c r="E27" s="10" t="s">
        <v>159</v>
      </c>
      <c r="F27" s="18">
        <v>522.95922519736303</v>
      </c>
      <c r="G27" s="10" t="s">
        <v>159</v>
      </c>
      <c r="H27" s="18">
        <v>211.50962801458201</v>
      </c>
      <c r="I27" s="10" t="s">
        <v>159</v>
      </c>
      <c r="J27" s="18">
        <v>131.64027140653999</v>
      </c>
      <c r="K27" s="10" t="s">
        <v>159</v>
      </c>
      <c r="L27" s="18">
        <v>193.60041648627299</v>
      </c>
      <c r="M27" s="10" t="s">
        <v>159</v>
      </c>
      <c r="N27" s="18">
        <v>356.29239852056003</v>
      </c>
      <c r="O27" s="10" t="s">
        <v>159</v>
      </c>
      <c r="P27" s="18">
        <v>281.45546628808</v>
      </c>
      <c r="Q27" s="10" t="s">
        <v>159</v>
      </c>
      <c r="R27" s="18">
        <v>264.95015225594699</v>
      </c>
      <c r="S27" s="10" t="s">
        <v>159</v>
      </c>
    </row>
    <row r="28" spans="1:19" x14ac:dyDescent="0.2">
      <c r="A28" s="12" t="s">
        <v>197</v>
      </c>
      <c r="B28" s="18">
        <v>76.444650869217</v>
      </c>
      <c r="C28" s="10" t="s">
        <v>159</v>
      </c>
      <c r="D28" s="18">
        <v>225.06112730910101</v>
      </c>
      <c r="E28" s="10" t="s">
        <v>159</v>
      </c>
      <c r="F28" s="18">
        <v>501.48701305749398</v>
      </c>
      <c r="G28" s="10" t="s">
        <v>159</v>
      </c>
      <c r="H28" s="18">
        <v>236.308172707095</v>
      </c>
      <c r="I28" s="10" t="s">
        <v>159</v>
      </c>
      <c r="J28" s="18">
        <v>91.0150877110853</v>
      </c>
      <c r="K28" s="10" t="s">
        <v>159</v>
      </c>
      <c r="L28" s="18">
        <v>188.88540527318199</v>
      </c>
      <c r="M28" s="10" t="s">
        <v>159</v>
      </c>
      <c r="N28" s="18">
        <v>330.652460710529</v>
      </c>
      <c r="O28" s="10" t="s">
        <v>159</v>
      </c>
      <c r="P28" s="18">
        <v>262.46773660621699</v>
      </c>
      <c r="Q28" s="10" t="s">
        <v>159</v>
      </c>
      <c r="R28" s="18">
        <v>248.273966106698</v>
      </c>
      <c r="S28" s="10" t="s">
        <v>159</v>
      </c>
    </row>
    <row r="29" spans="1:19" x14ac:dyDescent="0.2">
      <c r="A29" s="12" t="s">
        <v>198</v>
      </c>
      <c r="B29" s="18">
        <v>53.563457386095102</v>
      </c>
      <c r="C29" s="10" t="s">
        <v>159</v>
      </c>
      <c r="D29" s="18">
        <v>165.96518577900301</v>
      </c>
      <c r="E29" s="10" t="s">
        <v>159</v>
      </c>
      <c r="F29" s="18">
        <v>393.57431892923398</v>
      </c>
      <c r="G29" s="10" t="s">
        <v>159</v>
      </c>
      <c r="H29" s="18">
        <v>145.64383458904399</v>
      </c>
      <c r="I29" s="10" t="s">
        <v>159</v>
      </c>
      <c r="J29" s="18">
        <v>80.336451701874097</v>
      </c>
      <c r="K29" s="10" t="s">
        <v>159</v>
      </c>
      <c r="L29" s="18">
        <v>138.67723389246399</v>
      </c>
      <c r="M29" s="10" t="s">
        <v>159</v>
      </c>
      <c r="N29" s="18">
        <v>239.33731527729901</v>
      </c>
      <c r="O29" s="10" t="s">
        <v>159</v>
      </c>
      <c r="P29" s="18">
        <v>188.718383428984</v>
      </c>
      <c r="Q29" s="10" t="s">
        <v>159</v>
      </c>
      <c r="R29" s="18">
        <v>176.819075221079</v>
      </c>
      <c r="S29" s="10" t="s">
        <v>159</v>
      </c>
    </row>
    <row r="30" spans="1:19" x14ac:dyDescent="0.2">
      <c r="A30" s="12" t="s">
        <v>199</v>
      </c>
      <c r="B30" s="18">
        <v>78.979110267426705</v>
      </c>
      <c r="C30" s="10" t="s">
        <v>159</v>
      </c>
      <c r="D30" s="18">
        <v>117.89809748227501</v>
      </c>
      <c r="E30" s="10" t="s">
        <v>159</v>
      </c>
      <c r="F30" s="18">
        <v>532.40060099843299</v>
      </c>
      <c r="G30" s="10" t="s">
        <v>159</v>
      </c>
      <c r="H30" s="18">
        <v>182.88971184554899</v>
      </c>
      <c r="I30" s="10" t="s">
        <v>159</v>
      </c>
      <c r="J30" s="18">
        <v>110.699114990583</v>
      </c>
      <c r="K30" s="10" t="s">
        <v>159</v>
      </c>
      <c r="L30" s="18">
        <v>190.79995623871801</v>
      </c>
      <c r="M30" s="10" t="s">
        <v>159</v>
      </c>
      <c r="N30" s="18">
        <v>77.282206864374501</v>
      </c>
      <c r="O30" s="10" t="s">
        <v>159</v>
      </c>
      <c r="P30" s="18">
        <v>227.763887636931</v>
      </c>
      <c r="Q30" s="10" t="s">
        <v>159</v>
      </c>
      <c r="R30" s="18">
        <v>136.25261056625399</v>
      </c>
      <c r="S30" s="10" t="s">
        <v>159</v>
      </c>
    </row>
    <row r="31" spans="1:19" x14ac:dyDescent="0.2">
      <c r="A31" s="12" t="s">
        <v>200</v>
      </c>
      <c r="B31" s="18">
        <v>79.991811530598795</v>
      </c>
      <c r="C31" s="10" t="s">
        <v>159</v>
      </c>
      <c r="D31" s="18">
        <v>107.43401900685799</v>
      </c>
      <c r="E31" s="10" t="s">
        <v>215</v>
      </c>
      <c r="F31" s="18">
        <v>506.76099579523498</v>
      </c>
      <c r="G31" s="10" t="s">
        <v>159</v>
      </c>
      <c r="H31" s="18">
        <v>177.621904110266</v>
      </c>
      <c r="I31" s="10" t="s">
        <v>159</v>
      </c>
      <c r="J31" s="18">
        <v>101.802242812792</v>
      </c>
      <c r="K31" s="10" t="s">
        <v>159</v>
      </c>
      <c r="L31" s="18">
        <v>178.12864516086401</v>
      </c>
      <c r="M31" s="10" t="s">
        <v>159</v>
      </c>
      <c r="N31" s="18">
        <v>124.67357625484399</v>
      </c>
      <c r="O31" s="10" t="s">
        <v>159</v>
      </c>
      <c r="P31" s="18">
        <v>200.47135143724799</v>
      </c>
      <c r="Q31" s="10" t="s">
        <v>159</v>
      </c>
      <c r="R31" s="18">
        <v>140.28310297630199</v>
      </c>
      <c r="S31" s="10" t="s">
        <v>159</v>
      </c>
    </row>
    <row r="32" spans="1:19" x14ac:dyDescent="0.2">
      <c r="A32" s="15" t="s">
        <v>201</v>
      </c>
      <c r="B32" s="19">
        <v>103.791745039304</v>
      </c>
      <c r="C32" s="14" t="s">
        <v>159</v>
      </c>
      <c r="D32" s="19">
        <v>144.32098888652399</v>
      </c>
      <c r="E32" s="14" t="s">
        <v>195</v>
      </c>
      <c r="F32" s="19">
        <v>542.92091483805302</v>
      </c>
      <c r="G32" s="14" t="s">
        <v>159</v>
      </c>
      <c r="H32" s="19">
        <v>191.282232630371</v>
      </c>
      <c r="I32" s="14" t="s">
        <v>159</v>
      </c>
      <c r="J32" s="19">
        <v>120.06518389513499</v>
      </c>
      <c r="K32" s="14" t="s">
        <v>159</v>
      </c>
      <c r="L32" s="19">
        <v>192.07648144665001</v>
      </c>
      <c r="M32" s="14" t="s">
        <v>159</v>
      </c>
      <c r="N32" s="19">
        <v>185.97581480086799</v>
      </c>
      <c r="O32" s="14" t="s">
        <v>159</v>
      </c>
      <c r="P32" s="19">
        <v>224.16120984812</v>
      </c>
      <c r="Q32" s="14" t="s">
        <v>159</v>
      </c>
      <c r="R32" s="19">
        <v>175.32029124779299</v>
      </c>
      <c r="S32" s="14" t="s">
        <v>159</v>
      </c>
    </row>
    <row r="34" spans="1:2" x14ac:dyDescent="0.2">
      <c r="A34" s="16" t="s">
        <v>202</v>
      </c>
      <c r="B34" s="16" t="s">
        <v>216</v>
      </c>
    </row>
    <row r="36" spans="1:2" x14ac:dyDescent="0.2">
      <c r="B36" s="16" t="s">
        <v>217</v>
      </c>
    </row>
    <row r="37" spans="1:2" x14ac:dyDescent="0.2">
      <c r="B37" s="16" t="s">
        <v>218</v>
      </c>
    </row>
    <row r="38" spans="1:2" x14ac:dyDescent="0.2">
      <c r="B38" s="16" t="s">
        <v>219</v>
      </c>
    </row>
    <row r="39" spans="1:2" x14ac:dyDescent="0.2">
      <c r="B39" s="16" t="s">
        <v>220</v>
      </c>
    </row>
    <row r="43" spans="1:2" x14ac:dyDescent="0.2">
      <c r="A43" s="17" t="str">
        <f>HYPERLINK("#'CASINO 6'!A2", "&lt;&lt;&lt; Previous table")</f>
        <v>&lt;&lt;&lt; Previous table</v>
      </c>
    </row>
    <row r="44" spans="1:2" x14ac:dyDescent="0.2">
      <c r="A44" s="17" t="str">
        <f>HYPERLINK("#'CASINO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HYPERLINK("#'INDEX'!B93", "Link to index")</f>
        <v>Link to index</v>
      </c>
    </row>
    <row r="2" spans="1:19" ht="15.75" customHeight="1" x14ac:dyDescent="0.2">
      <c r="A2" s="25" t="s">
        <v>398</v>
      </c>
      <c r="B2" s="24"/>
      <c r="C2" s="24"/>
      <c r="D2" s="24"/>
      <c r="E2" s="24"/>
      <c r="F2" s="24"/>
      <c r="G2" s="24"/>
      <c r="H2" s="24"/>
      <c r="I2" s="24"/>
      <c r="J2" s="24"/>
      <c r="K2" s="24"/>
      <c r="L2" s="24"/>
      <c r="M2" s="24"/>
      <c r="N2" s="24"/>
      <c r="O2" s="24"/>
      <c r="P2" s="24"/>
      <c r="Q2" s="24"/>
      <c r="R2" s="24"/>
      <c r="S2" s="24"/>
    </row>
    <row r="3" spans="1:19" ht="15.75" customHeight="1" x14ac:dyDescent="0.2">
      <c r="A3" s="25" t="s">
        <v>111</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3.7528102591309001</v>
      </c>
      <c r="C7" s="10" t="s">
        <v>159</v>
      </c>
      <c r="D7" s="18">
        <v>0</v>
      </c>
      <c r="E7" s="10" t="s">
        <v>244</v>
      </c>
      <c r="F7" s="18">
        <v>0</v>
      </c>
      <c r="G7" s="10" t="s">
        <v>244</v>
      </c>
      <c r="H7" s="18">
        <v>1.15181272286324</v>
      </c>
      <c r="I7" s="10" t="s">
        <v>159</v>
      </c>
      <c r="J7" s="18">
        <v>0</v>
      </c>
      <c r="K7" s="10" t="s">
        <v>244</v>
      </c>
      <c r="L7" s="18">
        <v>2.4233442150167201</v>
      </c>
      <c r="M7" s="10" t="s">
        <v>159</v>
      </c>
      <c r="N7" s="18">
        <v>0.30585773943667</v>
      </c>
      <c r="O7" s="10" t="s">
        <v>159</v>
      </c>
      <c r="P7" s="18">
        <v>0.37414801819407001</v>
      </c>
      <c r="Q7" s="10" t="s">
        <v>159</v>
      </c>
      <c r="R7" s="18">
        <v>0.44411910894220802</v>
      </c>
      <c r="S7" s="10" t="s">
        <v>159</v>
      </c>
    </row>
    <row r="8" spans="1:19" x14ac:dyDescent="0.2">
      <c r="A8" s="12" t="s">
        <v>171</v>
      </c>
      <c r="B8" s="18">
        <v>3.9162271669969599</v>
      </c>
      <c r="C8" s="10" t="s">
        <v>159</v>
      </c>
      <c r="D8" s="18">
        <v>0</v>
      </c>
      <c r="E8" s="10" t="s">
        <v>244</v>
      </c>
      <c r="F8" s="18">
        <v>0</v>
      </c>
      <c r="G8" s="10" t="s">
        <v>244</v>
      </c>
      <c r="H8" s="18">
        <v>1.1686573585308699</v>
      </c>
      <c r="I8" s="10" t="s">
        <v>159</v>
      </c>
      <c r="J8" s="18">
        <v>0</v>
      </c>
      <c r="K8" s="10" t="s">
        <v>244</v>
      </c>
      <c r="L8" s="18">
        <v>2.1192854980320899</v>
      </c>
      <c r="M8" s="10" t="s">
        <v>159</v>
      </c>
      <c r="N8" s="18">
        <v>9.5489097875324697E-2</v>
      </c>
      <c r="O8" s="10" t="s">
        <v>159</v>
      </c>
      <c r="P8" s="18">
        <v>0.37860937877920198</v>
      </c>
      <c r="Q8" s="10" t="s">
        <v>159</v>
      </c>
      <c r="R8" s="18">
        <v>0.39024667466603302</v>
      </c>
      <c r="S8" s="10" t="s">
        <v>159</v>
      </c>
    </row>
    <row r="9" spans="1:19" x14ac:dyDescent="0.2">
      <c r="A9" s="12" t="s">
        <v>172</v>
      </c>
      <c r="B9" s="18">
        <v>8.47664569447128</v>
      </c>
      <c r="C9" s="10" t="s">
        <v>159</v>
      </c>
      <c r="D9" s="18">
        <v>0</v>
      </c>
      <c r="E9" s="10" t="s">
        <v>244</v>
      </c>
      <c r="F9" s="18">
        <v>0</v>
      </c>
      <c r="G9" s="10" t="s">
        <v>244</v>
      </c>
      <c r="H9" s="18">
        <v>0.14799455751951801</v>
      </c>
      <c r="I9" s="10" t="s">
        <v>159</v>
      </c>
      <c r="J9" s="18">
        <v>0</v>
      </c>
      <c r="K9" s="10" t="s">
        <v>244</v>
      </c>
      <c r="L9" s="18">
        <v>1.84803502898204</v>
      </c>
      <c r="M9" s="10" t="s">
        <v>159</v>
      </c>
      <c r="N9" s="18">
        <v>0.105033667949329</v>
      </c>
      <c r="O9" s="10" t="s">
        <v>159</v>
      </c>
      <c r="P9" s="18">
        <v>0.35861081688796698</v>
      </c>
      <c r="Q9" s="10" t="s">
        <v>159</v>
      </c>
      <c r="R9" s="18">
        <v>0.27440637148869801</v>
      </c>
      <c r="S9" s="10" t="s">
        <v>159</v>
      </c>
    </row>
    <row r="10" spans="1:19" x14ac:dyDescent="0.2">
      <c r="A10" s="12" t="s">
        <v>173</v>
      </c>
      <c r="B10" s="18">
        <v>6.0364148291109796</v>
      </c>
      <c r="C10" s="10" t="s">
        <v>159</v>
      </c>
      <c r="D10" s="18">
        <v>0</v>
      </c>
      <c r="E10" s="10" t="s">
        <v>244</v>
      </c>
      <c r="F10" s="18">
        <v>0</v>
      </c>
      <c r="G10" s="10" t="s">
        <v>244</v>
      </c>
      <c r="H10" s="18">
        <v>1.6345577437933401E-2</v>
      </c>
      <c r="I10" s="10" t="s">
        <v>159</v>
      </c>
      <c r="J10" s="18">
        <v>0</v>
      </c>
      <c r="K10" s="10" t="s">
        <v>244</v>
      </c>
      <c r="L10" s="18">
        <v>1.1484376993815499</v>
      </c>
      <c r="M10" s="10" t="s">
        <v>159</v>
      </c>
      <c r="N10" s="18">
        <v>0.108591675946846</v>
      </c>
      <c r="O10" s="10" t="s">
        <v>159</v>
      </c>
      <c r="P10" s="18">
        <v>0.35901039672781598</v>
      </c>
      <c r="Q10" s="10" t="s">
        <v>159</v>
      </c>
      <c r="R10" s="18">
        <v>0.19359414473537101</v>
      </c>
      <c r="S10" s="10" t="s">
        <v>159</v>
      </c>
    </row>
    <row r="11" spans="1:19" x14ac:dyDescent="0.2">
      <c r="A11" s="12" t="s">
        <v>174</v>
      </c>
      <c r="B11" s="18">
        <v>5.6986846186873299</v>
      </c>
      <c r="C11" s="10" t="s">
        <v>159</v>
      </c>
      <c r="D11" s="18">
        <v>0</v>
      </c>
      <c r="E11" s="10" t="s">
        <v>244</v>
      </c>
      <c r="F11" s="18">
        <v>0</v>
      </c>
      <c r="G11" s="10" t="s">
        <v>244</v>
      </c>
      <c r="H11" s="18">
        <v>0</v>
      </c>
      <c r="I11" s="10" t="s">
        <v>298</v>
      </c>
      <c r="J11" s="18">
        <v>0</v>
      </c>
      <c r="K11" s="10" t="s">
        <v>244</v>
      </c>
      <c r="L11" s="18">
        <v>0.69149071285636499</v>
      </c>
      <c r="M11" s="10" t="s">
        <v>159</v>
      </c>
      <c r="N11" s="18">
        <v>9.9091310721391601E-2</v>
      </c>
      <c r="O11" s="10" t="s">
        <v>159</v>
      </c>
      <c r="P11" s="18">
        <v>0.33697562974068601</v>
      </c>
      <c r="Q11" s="10" t="s">
        <v>159</v>
      </c>
      <c r="R11" s="18">
        <v>0.169334610424177</v>
      </c>
      <c r="S11" s="10" t="s">
        <v>159</v>
      </c>
    </row>
    <row r="12" spans="1:19" x14ac:dyDescent="0.2">
      <c r="A12" s="12" t="s">
        <v>175</v>
      </c>
      <c r="B12" s="18">
        <v>5.9809556975993203</v>
      </c>
      <c r="C12" s="10" t="s">
        <v>159</v>
      </c>
      <c r="D12" s="18">
        <v>0</v>
      </c>
      <c r="E12" s="10" t="s">
        <v>244</v>
      </c>
      <c r="F12" s="18">
        <v>0</v>
      </c>
      <c r="G12" s="10" t="s">
        <v>244</v>
      </c>
      <c r="H12" s="18">
        <v>0</v>
      </c>
      <c r="I12" s="10" t="s">
        <v>159</v>
      </c>
      <c r="J12" s="18">
        <v>0</v>
      </c>
      <c r="K12" s="10" t="s">
        <v>244</v>
      </c>
      <c r="L12" s="18">
        <v>0.76278076898360203</v>
      </c>
      <c r="M12" s="10" t="s">
        <v>159</v>
      </c>
      <c r="N12" s="18">
        <v>0.109891448361169</v>
      </c>
      <c r="O12" s="10" t="s">
        <v>159</v>
      </c>
      <c r="P12" s="18">
        <v>0.330821337907517</v>
      </c>
      <c r="Q12" s="10" t="s">
        <v>159</v>
      </c>
      <c r="R12" s="18">
        <v>0.17780887279086599</v>
      </c>
      <c r="S12" s="10" t="s">
        <v>159</v>
      </c>
    </row>
    <row r="13" spans="1:19" x14ac:dyDescent="0.2">
      <c r="A13" s="12" t="s">
        <v>179</v>
      </c>
      <c r="B13" s="18">
        <v>6.72530470911357</v>
      </c>
      <c r="C13" s="10" t="s">
        <v>159</v>
      </c>
      <c r="D13" s="18">
        <v>0</v>
      </c>
      <c r="E13" s="10" t="s">
        <v>244</v>
      </c>
      <c r="F13" s="18">
        <v>0</v>
      </c>
      <c r="G13" s="10" t="s">
        <v>244</v>
      </c>
      <c r="H13" s="18">
        <v>0</v>
      </c>
      <c r="I13" s="10" t="s">
        <v>159</v>
      </c>
      <c r="J13" s="18">
        <v>0</v>
      </c>
      <c r="K13" s="10" t="s">
        <v>244</v>
      </c>
      <c r="L13" s="18">
        <v>0.77964976369449301</v>
      </c>
      <c r="M13" s="10" t="s">
        <v>159</v>
      </c>
      <c r="N13" s="18">
        <v>0.104363585649874</v>
      </c>
      <c r="O13" s="10" t="s">
        <v>159</v>
      </c>
      <c r="P13" s="18">
        <v>0.32376721745395898</v>
      </c>
      <c r="Q13" s="10" t="s">
        <v>159</v>
      </c>
      <c r="R13" s="18">
        <v>0.18839411170680601</v>
      </c>
      <c r="S13" s="10" t="s">
        <v>159</v>
      </c>
    </row>
    <row r="14" spans="1:19" x14ac:dyDescent="0.2">
      <c r="A14" s="12" t="s">
        <v>180</v>
      </c>
      <c r="B14" s="18">
        <v>6.5040135777217696</v>
      </c>
      <c r="C14" s="10" t="s">
        <v>159</v>
      </c>
      <c r="D14" s="18">
        <v>0</v>
      </c>
      <c r="E14" s="10" t="s">
        <v>244</v>
      </c>
      <c r="F14" s="18">
        <v>0</v>
      </c>
      <c r="G14" s="10" t="s">
        <v>244</v>
      </c>
      <c r="H14" s="18">
        <v>0</v>
      </c>
      <c r="I14" s="10" t="s">
        <v>159</v>
      </c>
      <c r="J14" s="18">
        <v>0</v>
      </c>
      <c r="K14" s="10" t="s">
        <v>244</v>
      </c>
      <c r="L14" s="18">
        <v>0.14431114572158299</v>
      </c>
      <c r="M14" s="10" t="s">
        <v>159</v>
      </c>
      <c r="N14" s="18">
        <v>0.10919161892493399</v>
      </c>
      <c r="O14" s="10" t="s">
        <v>159</v>
      </c>
      <c r="P14" s="18">
        <v>0.31248559066576997</v>
      </c>
      <c r="Q14" s="10" t="s">
        <v>159</v>
      </c>
      <c r="R14" s="18">
        <v>0.16929678030360801</v>
      </c>
      <c r="S14" s="10" t="s">
        <v>159</v>
      </c>
    </row>
    <row r="15" spans="1:19" x14ac:dyDescent="0.2">
      <c r="A15" s="12" t="s">
        <v>181</v>
      </c>
      <c r="B15" s="18">
        <v>0</v>
      </c>
      <c r="C15" s="10" t="s">
        <v>244</v>
      </c>
      <c r="D15" s="18">
        <v>0</v>
      </c>
      <c r="E15" s="10" t="s">
        <v>244</v>
      </c>
      <c r="F15" s="18">
        <v>0</v>
      </c>
      <c r="G15" s="10" t="s">
        <v>244</v>
      </c>
      <c r="H15" s="18">
        <v>0</v>
      </c>
      <c r="I15" s="10" t="s">
        <v>159</v>
      </c>
      <c r="J15" s="18">
        <v>0</v>
      </c>
      <c r="K15" s="10" t="s">
        <v>244</v>
      </c>
      <c r="L15" s="18">
        <v>5.6663033037246499E-2</v>
      </c>
      <c r="M15" s="10" t="s">
        <v>159</v>
      </c>
      <c r="N15" s="18">
        <v>0.29462989126396499</v>
      </c>
      <c r="O15" s="10" t="s">
        <v>159</v>
      </c>
      <c r="P15" s="18">
        <v>0.30680758581755901</v>
      </c>
      <c r="Q15" s="10" t="s">
        <v>159</v>
      </c>
      <c r="R15" s="18">
        <v>0.10529683086236601</v>
      </c>
      <c r="S15" s="10" t="s">
        <v>159</v>
      </c>
    </row>
    <row r="16" spans="1:19" x14ac:dyDescent="0.2">
      <c r="A16" s="12" t="s">
        <v>182</v>
      </c>
      <c r="B16" s="18">
        <v>0</v>
      </c>
      <c r="C16" s="10" t="s">
        <v>244</v>
      </c>
      <c r="D16" s="18">
        <v>0</v>
      </c>
      <c r="E16" s="10" t="s">
        <v>244</v>
      </c>
      <c r="F16" s="18">
        <v>0</v>
      </c>
      <c r="G16" s="10" t="s">
        <v>244</v>
      </c>
      <c r="H16" s="18">
        <v>0</v>
      </c>
      <c r="I16" s="10" t="s">
        <v>159</v>
      </c>
      <c r="J16" s="18">
        <v>0</v>
      </c>
      <c r="K16" s="10" t="s">
        <v>244</v>
      </c>
      <c r="L16" s="18">
        <v>0</v>
      </c>
      <c r="M16" s="10" t="s">
        <v>388</v>
      </c>
      <c r="N16" s="18">
        <v>0.30110306630912098</v>
      </c>
      <c r="O16" s="10" t="s">
        <v>159</v>
      </c>
      <c r="P16" s="18">
        <v>0.33714747255052402</v>
      </c>
      <c r="Q16" s="10" t="s">
        <v>159</v>
      </c>
      <c r="R16" s="18">
        <v>0.108880439575129</v>
      </c>
      <c r="S16" s="10" t="s">
        <v>159</v>
      </c>
    </row>
    <row r="17" spans="1:19"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0.32455476930124699</v>
      </c>
      <c r="O17" s="10" t="s">
        <v>159</v>
      </c>
      <c r="P17" s="18">
        <v>0.35680015966960699</v>
      </c>
      <c r="Q17" s="10" t="s">
        <v>159</v>
      </c>
      <c r="R17" s="18">
        <v>0.11706475459245599</v>
      </c>
      <c r="S17" s="10" t="s">
        <v>159</v>
      </c>
    </row>
    <row r="18" spans="1:19"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0.31447724532503502</v>
      </c>
      <c r="O18" s="10" t="s">
        <v>159</v>
      </c>
      <c r="P18" s="18">
        <v>0.378762018124772</v>
      </c>
      <c r="Q18" s="10" t="s">
        <v>159</v>
      </c>
      <c r="R18" s="18">
        <v>0.117258465531941</v>
      </c>
      <c r="S18" s="10" t="s">
        <v>159</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0.281329476616685</v>
      </c>
      <c r="O19" s="10" t="s">
        <v>159</v>
      </c>
      <c r="P19" s="18">
        <v>0.356316312022389</v>
      </c>
      <c r="Q19" s="10" t="s">
        <v>159</v>
      </c>
      <c r="R19" s="18">
        <v>0.107103697300464</v>
      </c>
      <c r="S19" s="10" t="s">
        <v>159</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0.38491827360226599</v>
      </c>
      <c r="Q20" s="10" t="s">
        <v>159</v>
      </c>
      <c r="R20" s="18">
        <v>4.0096041123808997E-2</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0.37761627819981503</v>
      </c>
      <c r="Q21" s="10" t="s">
        <v>159</v>
      </c>
      <c r="R21" s="18">
        <v>3.9871706178387999E-2</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0.33464565888452502</v>
      </c>
      <c r="Q22" s="10" t="s">
        <v>159</v>
      </c>
      <c r="R22" s="18">
        <v>3.5704278887081303E-2</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0.35844673771969798</v>
      </c>
      <c r="Q23" s="10" t="s">
        <v>159</v>
      </c>
      <c r="R23" s="18">
        <v>3.8315236361480903E-2</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0.33571800919220601</v>
      </c>
      <c r="Q24" s="10" t="s">
        <v>159</v>
      </c>
      <c r="R24" s="18">
        <v>3.57058818069797E-2</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0.39197066693375698</v>
      </c>
      <c r="Q25" s="10" t="s">
        <v>159</v>
      </c>
      <c r="R25" s="18">
        <v>4.1336196586135403E-2</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0.38817364300964002</v>
      </c>
      <c r="Q26" s="10" t="s">
        <v>159</v>
      </c>
      <c r="R26" s="18">
        <v>4.0590240230007103E-2</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0.379019876571353</v>
      </c>
      <c r="Q27" s="10" t="s">
        <v>159</v>
      </c>
      <c r="R27" s="18">
        <v>3.9426311328075302E-2</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0.41184955632682402</v>
      </c>
      <c r="Q28" s="10" t="s">
        <v>159</v>
      </c>
      <c r="R28" s="18">
        <v>4.2759547965676201E-2</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0.307503594581854</v>
      </c>
      <c r="Q29" s="10" t="s">
        <v>159</v>
      </c>
      <c r="R29" s="18">
        <v>3.2050141918732802E-2</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0.40231330148353001</v>
      </c>
      <c r="Q30" s="10" t="s">
        <v>159</v>
      </c>
      <c r="R30" s="18">
        <v>4.2344230531178903E-2</v>
      </c>
      <c r="S30" s="10" t="s">
        <v>178</v>
      </c>
    </row>
    <row r="31" spans="1:19" x14ac:dyDescent="0.2">
      <c r="A31" s="12" t="s">
        <v>200</v>
      </c>
      <c r="B31" s="18">
        <v>0</v>
      </c>
      <c r="C31" s="10" t="s">
        <v>159</v>
      </c>
      <c r="D31" s="18">
        <v>0</v>
      </c>
      <c r="E31" s="10" t="s">
        <v>244</v>
      </c>
      <c r="F31" s="18">
        <v>0</v>
      </c>
      <c r="G31" s="10" t="s">
        <v>244</v>
      </c>
      <c r="H31" s="18">
        <v>0</v>
      </c>
      <c r="I31" s="10" t="s">
        <v>159</v>
      </c>
      <c r="J31" s="18">
        <v>0</v>
      </c>
      <c r="K31" s="10" t="s">
        <v>244</v>
      </c>
      <c r="L31" s="18">
        <v>0</v>
      </c>
      <c r="M31" s="10" t="s">
        <v>244</v>
      </c>
      <c r="N31" s="18">
        <v>0</v>
      </c>
      <c r="O31" s="10" t="s">
        <v>176</v>
      </c>
      <c r="P31" s="18">
        <v>0.34738016701778501</v>
      </c>
      <c r="Q31" s="10" t="s">
        <v>159</v>
      </c>
      <c r="R31" s="18">
        <v>3.6834262149766601E-2</v>
      </c>
      <c r="S31" s="10" t="s">
        <v>178</v>
      </c>
    </row>
    <row r="32" spans="1:19" x14ac:dyDescent="0.2">
      <c r="A32" s="15" t="s">
        <v>201</v>
      </c>
      <c r="B32" s="19">
        <v>0</v>
      </c>
      <c r="C32" s="14" t="s">
        <v>159</v>
      </c>
      <c r="D32" s="19">
        <v>0</v>
      </c>
      <c r="E32" s="14" t="s">
        <v>244</v>
      </c>
      <c r="F32" s="19">
        <v>0</v>
      </c>
      <c r="G32" s="14" t="s">
        <v>244</v>
      </c>
      <c r="H32" s="19">
        <v>0</v>
      </c>
      <c r="I32" s="14" t="s">
        <v>159</v>
      </c>
      <c r="J32" s="19">
        <v>0</v>
      </c>
      <c r="K32" s="14" t="s">
        <v>244</v>
      </c>
      <c r="L32" s="19">
        <v>0</v>
      </c>
      <c r="M32" s="14" t="s">
        <v>244</v>
      </c>
      <c r="N32" s="19">
        <v>0</v>
      </c>
      <c r="O32" s="14" t="s">
        <v>176</v>
      </c>
      <c r="P32" s="19">
        <v>0.36381158633159499</v>
      </c>
      <c r="Q32" s="14" t="s">
        <v>159</v>
      </c>
      <c r="R32" s="19">
        <v>3.8775650728957799E-2</v>
      </c>
      <c r="S32" s="14" t="s">
        <v>178</v>
      </c>
    </row>
    <row r="34" spans="1:2" x14ac:dyDescent="0.2">
      <c r="A34" s="16" t="s">
        <v>202</v>
      </c>
      <c r="B34" s="16" t="s">
        <v>231</v>
      </c>
    </row>
    <row r="36" spans="1:2" x14ac:dyDescent="0.2">
      <c r="B36" s="16" t="s">
        <v>379</v>
      </c>
    </row>
    <row r="37" spans="1:2" x14ac:dyDescent="0.2">
      <c r="B37" s="16" t="s">
        <v>380</v>
      </c>
    </row>
    <row r="38" spans="1:2" x14ac:dyDescent="0.2">
      <c r="B38" s="16" t="s">
        <v>396</v>
      </c>
    </row>
    <row r="40" spans="1:2" x14ac:dyDescent="0.2">
      <c r="B40" s="16" t="s">
        <v>208</v>
      </c>
    </row>
    <row r="41" spans="1:2" x14ac:dyDescent="0.2">
      <c r="B41" s="16" t="s">
        <v>247</v>
      </c>
    </row>
    <row r="42" spans="1:2" x14ac:dyDescent="0.2">
      <c r="B42" s="16" t="s">
        <v>209</v>
      </c>
    </row>
    <row r="45" spans="1:2" x14ac:dyDescent="0.2">
      <c r="A45" s="17" t="str">
        <f>HYPERLINK("#'MINOR_GAMING 12'!A2", "&lt;&lt;&lt; Previous table")</f>
        <v>&lt;&lt;&lt; Previous table</v>
      </c>
    </row>
    <row r="46" spans="1:2" x14ac:dyDescent="0.2">
      <c r="A46" s="17" t="str">
        <f>HYPERLINK("#'MINOR_GAMING 14'!A2",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S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HYPERLINK("#'INDEX'!B94", "Link to index")</f>
        <v>Link to index</v>
      </c>
    </row>
    <row r="2" spans="1:19" ht="15.75" customHeight="1" x14ac:dyDescent="0.2">
      <c r="A2" s="25" t="s">
        <v>399</v>
      </c>
      <c r="B2" s="24"/>
      <c r="C2" s="24"/>
      <c r="D2" s="24"/>
      <c r="E2" s="24"/>
      <c r="F2" s="24"/>
      <c r="G2" s="24"/>
      <c r="H2" s="24"/>
      <c r="I2" s="24"/>
      <c r="J2" s="24"/>
      <c r="K2" s="24"/>
      <c r="L2" s="24"/>
      <c r="M2" s="24"/>
      <c r="N2" s="24"/>
      <c r="O2" s="24"/>
      <c r="P2" s="24"/>
      <c r="Q2" s="24"/>
      <c r="R2" s="24"/>
      <c r="S2" s="24"/>
    </row>
    <row r="3" spans="1:19" ht="15.75" customHeight="1" x14ac:dyDescent="0.2">
      <c r="A3" s="25" t="s">
        <v>112</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7.3599890753701498</v>
      </c>
      <c r="C7" s="10" t="s">
        <v>159</v>
      </c>
      <c r="D7" s="18">
        <v>0</v>
      </c>
      <c r="E7" s="10" t="s">
        <v>244</v>
      </c>
      <c r="F7" s="18">
        <v>0</v>
      </c>
      <c r="G7" s="10" t="s">
        <v>244</v>
      </c>
      <c r="H7" s="18">
        <v>2.25892823558552</v>
      </c>
      <c r="I7" s="10" t="s">
        <v>159</v>
      </c>
      <c r="J7" s="18">
        <v>0</v>
      </c>
      <c r="K7" s="10" t="s">
        <v>244</v>
      </c>
      <c r="L7" s="18">
        <v>4.7526482067641398</v>
      </c>
      <c r="M7" s="10" t="s">
        <v>159</v>
      </c>
      <c r="N7" s="18">
        <v>0.59984637256684203</v>
      </c>
      <c r="O7" s="10" t="s">
        <v>159</v>
      </c>
      <c r="P7" s="18">
        <v>0.733776859562698</v>
      </c>
      <c r="Q7" s="10" t="s">
        <v>159</v>
      </c>
      <c r="R7" s="18">
        <v>0.87100374500009103</v>
      </c>
      <c r="S7" s="10" t="s">
        <v>159</v>
      </c>
    </row>
    <row r="8" spans="1:19" x14ac:dyDescent="0.2">
      <c r="A8" s="12" t="s">
        <v>171</v>
      </c>
      <c r="B8" s="18">
        <v>7.5898561909056204</v>
      </c>
      <c r="C8" s="10" t="s">
        <v>159</v>
      </c>
      <c r="D8" s="18">
        <v>0</v>
      </c>
      <c r="E8" s="10" t="s">
        <v>244</v>
      </c>
      <c r="F8" s="18">
        <v>0</v>
      </c>
      <c r="G8" s="10" t="s">
        <v>244</v>
      </c>
      <c r="H8" s="18">
        <v>2.26492001343594</v>
      </c>
      <c r="I8" s="10" t="s">
        <v>159</v>
      </c>
      <c r="J8" s="18">
        <v>0</v>
      </c>
      <c r="K8" s="10" t="s">
        <v>244</v>
      </c>
      <c r="L8" s="18">
        <v>4.1072878236197203</v>
      </c>
      <c r="M8" s="10" t="s">
        <v>159</v>
      </c>
      <c r="N8" s="18">
        <v>0.185062941899966</v>
      </c>
      <c r="O8" s="10" t="s">
        <v>159</v>
      </c>
      <c r="P8" s="18">
        <v>0.733765079226948</v>
      </c>
      <c r="Q8" s="10" t="s">
        <v>159</v>
      </c>
      <c r="R8" s="18">
        <v>0.75631877656514401</v>
      </c>
      <c r="S8" s="10" t="s">
        <v>159</v>
      </c>
    </row>
    <row r="9" spans="1:19" x14ac:dyDescent="0.2">
      <c r="A9" s="12" t="s">
        <v>172</v>
      </c>
      <c r="B9" s="18">
        <v>16.0494415598491</v>
      </c>
      <c r="C9" s="10" t="s">
        <v>159</v>
      </c>
      <c r="D9" s="18">
        <v>0</v>
      </c>
      <c r="E9" s="10" t="s">
        <v>244</v>
      </c>
      <c r="F9" s="18">
        <v>0</v>
      </c>
      <c r="G9" s="10" t="s">
        <v>244</v>
      </c>
      <c r="H9" s="18">
        <v>0.28020871553407301</v>
      </c>
      <c r="I9" s="10" t="s">
        <v>159</v>
      </c>
      <c r="J9" s="18">
        <v>0</v>
      </c>
      <c r="K9" s="10" t="s">
        <v>244</v>
      </c>
      <c r="L9" s="18">
        <v>3.4990173315308399</v>
      </c>
      <c r="M9" s="10" t="s">
        <v>159</v>
      </c>
      <c r="N9" s="18">
        <v>0.19886778052654</v>
      </c>
      <c r="O9" s="10" t="s">
        <v>159</v>
      </c>
      <c r="P9" s="18">
        <v>0.67898359278211595</v>
      </c>
      <c r="Q9" s="10" t="s">
        <v>159</v>
      </c>
      <c r="R9" s="18">
        <v>0.51955327397139695</v>
      </c>
      <c r="S9" s="10" t="s">
        <v>159</v>
      </c>
    </row>
    <row r="10" spans="1:19" x14ac:dyDescent="0.2">
      <c r="A10" s="12" t="s">
        <v>173</v>
      </c>
      <c r="B10" s="18">
        <v>10.776968866102999</v>
      </c>
      <c r="C10" s="10" t="s">
        <v>159</v>
      </c>
      <c r="D10" s="18">
        <v>0</v>
      </c>
      <c r="E10" s="10" t="s">
        <v>244</v>
      </c>
      <c r="F10" s="18">
        <v>0</v>
      </c>
      <c r="G10" s="10" t="s">
        <v>244</v>
      </c>
      <c r="H10" s="18">
        <v>2.91821858063104E-2</v>
      </c>
      <c r="I10" s="10" t="s">
        <v>159</v>
      </c>
      <c r="J10" s="18">
        <v>0</v>
      </c>
      <c r="K10" s="10" t="s">
        <v>244</v>
      </c>
      <c r="L10" s="18">
        <v>2.0503357839501999</v>
      </c>
      <c r="M10" s="10" t="s">
        <v>159</v>
      </c>
      <c r="N10" s="18">
        <v>0.193871551894234</v>
      </c>
      <c r="O10" s="10" t="s">
        <v>159</v>
      </c>
      <c r="P10" s="18">
        <v>0.64095062676678005</v>
      </c>
      <c r="Q10" s="10" t="s">
        <v>159</v>
      </c>
      <c r="R10" s="18">
        <v>0.34562867687809501</v>
      </c>
      <c r="S10" s="10" t="s">
        <v>159</v>
      </c>
    </row>
    <row r="11" spans="1:19" x14ac:dyDescent="0.2">
      <c r="A11" s="12" t="s">
        <v>174</v>
      </c>
      <c r="B11" s="18">
        <v>9.8917722443264893</v>
      </c>
      <c r="C11" s="10" t="s">
        <v>159</v>
      </c>
      <c r="D11" s="18">
        <v>0</v>
      </c>
      <c r="E11" s="10" t="s">
        <v>244</v>
      </c>
      <c r="F11" s="18">
        <v>0</v>
      </c>
      <c r="G11" s="10" t="s">
        <v>244</v>
      </c>
      <c r="H11" s="18">
        <v>0</v>
      </c>
      <c r="I11" s="10" t="s">
        <v>298</v>
      </c>
      <c r="J11" s="18">
        <v>0</v>
      </c>
      <c r="K11" s="10" t="s">
        <v>244</v>
      </c>
      <c r="L11" s="18">
        <v>1.2002890312988901</v>
      </c>
      <c r="M11" s="10" t="s">
        <v>159</v>
      </c>
      <c r="N11" s="18">
        <v>0.17200261861018301</v>
      </c>
      <c r="O11" s="10" t="s">
        <v>159</v>
      </c>
      <c r="P11" s="18">
        <v>0.584922031016197</v>
      </c>
      <c r="Q11" s="10" t="s">
        <v>159</v>
      </c>
      <c r="R11" s="18">
        <v>0.29393088255927202</v>
      </c>
      <c r="S11" s="10" t="s">
        <v>159</v>
      </c>
    </row>
    <row r="12" spans="1:19" x14ac:dyDescent="0.2">
      <c r="A12" s="12" t="s">
        <v>175</v>
      </c>
      <c r="B12" s="18">
        <v>10.0756099828789</v>
      </c>
      <c r="C12" s="10" t="s">
        <v>159</v>
      </c>
      <c r="D12" s="18">
        <v>0</v>
      </c>
      <c r="E12" s="10" t="s">
        <v>244</v>
      </c>
      <c r="F12" s="18">
        <v>0</v>
      </c>
      <c r="G12" s="10" t="s">
        <v>244</v>
      </c>
      <c r="H12" s="18">
        <v>0</v>
      </c>
      <c r="I12" s="10" t="s">
        <v>159</v>
      </c>
      <c r="J12" s="18">
        <v>0</v>
      </c>
      <c r="K12" s="10" t="s">
        <v>244</v>
      </c>
      <c r="L12" s="18">
        <v>1.2849922185185301</v>
      </c>
      <c r="M12" s="10" t="s">
        <v>159</v>
      </c>
      <c r="N12" s="18">
        <v>0.185124824546893</v>
      </c>
      <c r="O12" s="10" t="s">
        <v>159</v>
      </c>
      <c r="P12" s="18">
        <v>0.55730671539804799</v>
      </c>
      <c r="Q12" s="10" t="s">
        <v>159</v>
      </c>
      <c r="R12" s="18">
        <v>0.29953956262461301</v>
      </c>
      <c r="S12" s="10" t="s">
        <v>159</v>
      </c>
    </row>
    <row r="13" spans="1:19" x14ac:dyDescent="0.2">
      <c r="A13" s="12" t="s">
        <v>179</v>
      </c>
      <c r="B13" s="18">
        <v>11.0601381574158</v>
      </c>
      <c r="C13" s="10" t="s">
        <v>159</v>
      </c>
      <c r="D13" s="18">
        <v>0</v>
      </c>
      <c r="E13" s="10" t="s">
        <v>244</v>
      </c>
      <c r="F13" s="18">
        <v>0</v>
      </c>
      <c r="G13" s="10" t="s">
        <v>244</v>
      </c>
      <c r="H13" s="18">
        <v>0</v>
      </c>
      <c r="I13" s="10" t="s">
        <v>159</v>
      </c>
      <c r="J13" s="18">
        <v>0</v>
      </c>
      <c r="K13" s="10" t="s">
        <v>244</v>
      </c>
      <c r="L13" s="18">
        <v>1.28217745869157</v>
      </c>
      <c r="M13" s="10" t="s">
        <v>159</v>
      </c>
      <c r="N13" s="18">
        <v>0.17163172909128099</v>
      </c>
      <c r="O13" s="10" t="s">
        <v>159</v>
      </c>
      <c r="P13" s="18">
        <v>0.53245322119462202</v>
      </c>
      <c r="Q13" s="10" t="s">
        <v>159</v>
      </c>
      <c r="R13" s="18">
        <v>0.30982460923997901</v>
      </c>
      <c r="S13" s="10" t="s">
        <v>159</v>
      </c>
    </row>
    <row r="14" spans="1:19" x14ac:dyDescent="0.2">
      <c r="A14" s="12" t="s">
        <v>180</v>
      </c>
      <c r="B14" s="18">
        <v>10.4477675319394</v>
      </c>
      <c r="C14" s="10" t="s">
        <v>159</v>
      </c>
      <c r="D14" s="18">
        <v>0</v>
      </c>
      <c r="E14" s="10" t="s">
        <v>244</v>
      </c>
      <c r="F14" s="18">
        <v>0</v>
      </c>
      <c r="G14" s="10" t="s">
        <v>244</v>
      </c>
      <c r="H14" s="18">
        <v>0</v>
      </c>
      <c r="I14" s="10" t="s">
        <v>159</v>
      </c>
      <c r="J14" s="18">
        <v>0</v>
      </c>
      <c r="K14" s="10" t="s">
        <v>244</v>
      </c>
      <c r="L14" s="18">
        <v>0.231815214520978</v>
      </c>
      <c r="M14" s="10" t="s">
        <v>159</v>
      </c>
      <c r="N14" s="18">
        <v>0.17540071793076101</v>
      </c>
      <c r="O14" s="10" t="s">
        <v>159</v>
      </c>
      <c r="P14" s="18">
        <v>0.50196340603278999</v>
      </c>
      <c r="Q14" s="10" t="s">
        <v>159</v>
      </c>
      <c r="R14" s="18">
        <v>0.27195106273709102</v>
      </c>
      <c r="S14" s="10" t="s">
        <v>159</v>
      </c>
    </row>
    <row r="15" spans="1:19" x14ac:dyDescent="0.2">
      <c r="A15" s="12" t="s">
        <v>181</v>
      </c>
      <c r="B15" s="18">
        <v>0</v>
      </c>
      <c r="C15" s="10" t="s">
        <v>244</v>
      </c>
      <c r="D15" s="18">
        <v>0</v>
      </c>
      <c r="E15" s="10" t="s">
        <v>244</v>
      </c>
      <c r="F15" s="18">
        <v>0</v>
      </c>
      <c r="G15" s="10" t="s">
        <v>244</v>
      </c>
      <c r="H15" s="18">
        <v>0</v>
      </c>
      <c r="I15" s="10" t="s">
        <v>159</v>
      </c>
      <c r="J15" s="18">
        <v>0</v>
      </c>
      <c r="K15" s="10" t="s">
        <v>244</v>
      </c>
      <c r="L15" s="18">
        <v>8.8217091719125507E-2</v>
      </c>
      <c r="M15" s="10" t="s">
        <v>159</v>
      </c>
      <c r="N15" s="18">
        <v>0.45870103924271299</v>
      </c>
      <c r="O15" s="10" t="s">
        <v>159</v>
      </c>
      <c r="P15" s="18">
        <v>0.47766015137946999</v>
      </c>
      <c r="Q15" s="10" t="s">
        <v>159</v>
      </c>
      <c r="R15" s="18">
        <v>0.16393369165065</v>
      </c>
      <c r="S15" s="10" t="s">
        <v>159</v>
      </c>
    </row>
    <row r="16" spans="1:19" x14ac:dyDescent="0.2">
      <c r="A16" s="12" t="s">
        <v>182</v>
      </c>
      <c r="B16" s="18">
        <v>0</v>
      </c>
      <c r="C16" s="10" t="s">
        <v>244</v>
      </c>
      <c r="D16" s="18">
        <v>0</v>
      </c>
      <c r="E16" s="10" t="s">
        <v>244</v>
      </c>
      <c r="F16" s="18">
        <v>0</v>
      </c>
      <c r="G16" s="10" t="s">
        <v>244</v>
      </c>
      <c r="H16" s="18">
        <v>0</v>
      </c>
      <c r="I16" s="10" t="s">
        <v>159</v>
      </c>
      <c r="J16" s="18">
        <v>0</v>
      </c>
      <c r="K16" s="10" t="s">
        <v>244</v>
      </c>
      <c r="L16" s="18">
        <v>0</v>
      </c>
      <c r="M16" s="10" t="s">
        <v>388</v>
      </c>
      <c r="N16" s="18">
        <v>0.45529278380918797</v>
      </c>
      <c r="O16" s="10" t="s">
        <v>159</v>
      </c>
      <c r="P16" s="18">
        <v>0.50979491246419795</v>
      </c>
      <c r="Q16" s="10" t="s">
        <v>159</v>
      </c>
      <c r="R16" s="18">
        <v>0.16463624580174899</v>
      </c>
      <c r="S16" s="10" t="s">
        <v>159</v>
      </c>
    </row>
    <row r="17" spans="1:19"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0.47490530830939698</v>
      </c>
      <c r="O17" s="10" t="s">
        <v>159</v>
      </c>
      <c r="P17" s="18">
        <v>0.52208842962791002</v>
      </c>
      <c r="Q17" s="10" t="s">
        <v>159</v>
      </c>
      <c r="R17" s="18">
        <v>0.171295197699875</v>
      </c>
      <c r="S17" s="10" t="s">
        <v>159</v>
      </c>
    </row>
    <row r="18" spans="1:19"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0.44624524876576199</v>
      </c>
      <c r="O18" s="10" t="s">
        <v>159</v>
      </c>
      <c r="P18" s="18">
        <v>0.53746575790059403</v>
      </c>
      <c r="Q18" s="10" t="s">
        <v>159</v>
      </c>
      <c r="R18" s="18">
        <v>0.16639052236389901</v>
      </c>
      <c r="S18" s="10" t="s">
        <v>159</v>
      </c>
    </row>
    <row r="19" spans="1:19"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0.38994402138641798</v>
      </c>
      <c r="O19" s="10" t="s">
        <v>159</v>
      </c>
      <c r="P19" s="18">
        <v>0.49388147046141301</v>
      </c>
      <c r="Q19" s="10" t="s">
        <v>159</v>
      </c>
      <c r="R19" s="18">
        <v>0.14845385891646601</v>
      </c>
      <c r="S19" s="10" t="s">
        <v>159</v>
      </c>
    </row>
    <row r="20" spans="1:19"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0.51768946930744797</v>
      </c>
      <c r="Q20" s="10" t="s">
        <v>159</v>
      </c>
      <c r="R20" s="18">
        <v>5.3926507714109603E-2</v>
      </c>
      <c r="S20" s="10" t="s">
        <v>178</v>
      </c>
    </row>
    <row r="21" spans="1:19"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0.496187789554557</v>
      </c>
      <c r="Q21" s="10" t="s">
        <v>159</v>
      </c>
      <c r="R21" s="18">
        <v>5.2391421918401897E-2</v>
      </c>
      <c r="S21" s="10" t="s">
        <v>178</v>
      </c>
    </row>
    <row r="22" spans="1:19"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0.42983811903642799</v>
      </c>
      <c r="Q22" s="10" t="s">
        <v>159</v>
      </c>
      <c r="R22" s="18">
        <v>4.58606280133185E-2</v>
      </c>
      <c r="S22" s="10" t="s">
        <v>178</v>
      </c>
    </row>
    <row r="23" spans="1:19"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0.448570488917793</v>
      </c>
      <c r="Q23" s="10" t="s">
        <v>159</v>
      </c>
      <c r="R23" s="18">
        <v>4.7948781503796098E-2</v>
      </c>
      <c r="S23" s="10" t="s">
        <v>178</v>
      </c>
    </row>
    <row r="24" spans="1:19"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0.41304631468029801</v>
      </c>
      <c r="Q24" s="10" t="s">
        <v>159</v>
      </c>
      <c r="R24" s="18">
        <v>4.39302703130817E-2</v>
      </c>
      <c r="S24" s="10" t="s">
        <v>178</v>
      </c>
    </row>
    <row r="25" spans="1:19"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0.47557659866201002</v>
      </c>
      <c r="Q25" s="10" t="s">
        <v>159</v>
      </c>
      <c r="R25" s="18">
        <v>5.0153058461848497E-2</v>
      </c>
      <c r="S25" s="10" t="s">
        <v>178</v>
      </c>
    </row>
    <row r="26" spans="1:19"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0.462849516256503</v>
      </c>
      <c r="Q26" s="10" t="s">
        <v>159</v>
      </c>
      <c r="R26" s="18">
        <v>4.8398888985689101E-2</v>
      </c>
      <c r="S26" s="10" t="s">
        <v>178</v>
      </c>
    </row>
    <row r="27" spans="1:19"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0.44348363117966</v>
      </c>
      <c r="Q27" s="10" t="s">
        <v>159</v>
      </c>
      <c r="R27" s="18">
        <v>4.6131943976038203E-2</v>
      </c>
      <c r="S27" s="10" t="s">
        <v>178</v>
      </c>
    </row>
    <row r="28" spans="1:19"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0.47429475636585999</v>
      </c>
      <c r="Q28" s="10" t="s">
        <v>159</v>
      </c>
      <c r="R28" s="18">
        <v>4.9242809839525399E-2</v>
      </c>
      <c r="S28" s="10" t="s">
        <v>178</v>
      </c>
    </row>
    <row r="29" spans="1:19"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0.34923053006098198</v>
      </c>
      <c r="Q29" s="10" t="s">
        <v>159</v>
      </c>
      <c r="R29" s="18">
        <v>3.6399210441845201E-2</v>
      </c>
      <c r="S29" s="10" t="s">
        <v>178</v>
      </c>
    </row>
    <row r="30" spans="1:19"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0.44990610906328399</v>
      </c>
      <c r="Q30" s="10" t="s">
        <v>159</v>
      </c>
      <c r="R30" s="18">
        <v>4.7353462908909898E-2</v>
      </c>
      <c r="S30" s="10" t="s">
        <v>178</v>
      </c>
    </row>
    <row r="31" spans="1:19" x14ac:dyDescent="0.2">
      <c r="A31" s="12" t="s">
        <v>200</v>
      </c>
      <c r="B31" s="18">
        <v>0</v>
      </c>
      <c r="C31" s="10" t="s">
        <v>159</v>
      </c>
      <c r="D31" s="18">
        <v>0</v>
      </c>
      <c r="E31" s="10" t="s">
        <v>244</v>
      </c>
      <c r="F31" s="18">
        <v>0</v>
      </c>
      <c r="G31" s="10" t="s">
        <v>244</v>
      </c>
      <c r="H31" s="18">
        <v>0</v>
      </c>
      <c r="I31" s="10" t="s">
        <v>159</v>
      </c>
      <c r="J31" s="18">
        <v>0</v>
      </c>
      <c r="K31" s="10" t="s">
        <v>244</v>
      </c>
      <c r="L31" s="18">
        <v>0</v>
      </c>
      <c r="M31" s="10" t="s">
        <v>244</v>
      </c>
      <c r="N31" s="18">
        <v>0</v>
      </c>
      <c r="O31" s="10" t="s">
        <v>176</v>
      </c>
      <c r="P31" s="18">
        <v>0.37170809402391702</v>
      </c>
      <c r="Q31" s="10" t="s">
        <v>159</v>
      </c>
      <c r="R31" s="18">
        <v>3.9413860313349702E-2</v>
      </c>
      <c r="S31" s="10" t="s">
        <v>178</v>
      </c>
    </row>
    <row r="32" spans="1:19" x14ac:dyDescent="0.2">
      <c r="A32" s="15" t="s">
        <v>201</v>
      </c>
      <c r="B32" s="19">
        <v>0</v>
      </c>
      <c r="C32" s="14" t="s">
        <v>159</v>
      </c>
      <c r="D32" s="19">
        <v>0</v>
      </c>
      <c r="E32" s="14" t="s">
        <v>244</v>
      </c>
      <c r="F32" s="19">
        <v>0</v>
      </c>
      <c r="G32" s="14" t="s">
        <v>244</v>
      </c>
      <c r="H32" s="19">
        <v>0</v>
      </c>
      <c r="I32" s="14" t="s">
        <v>159</v>
      </c>
      <c r="J32" s="19">
        <v>0</v>
      </c>
      <c r="K32" s="14" t="s">
        <v>244</v>
      </c>
      <c r="L32" s="19">
        <v>0</v>
      </c>
      <c r="M32" s="14" t="s">
        <v>244</v>
      </c>
      <c r="N32" s="19">
        <v>0</v>
      </c>
      <c r="O32" s="14" t="s">
        <v>176</v>
      </c>
      <c r="P32" s="19">
        <v>0.36381158633159499</v>
      </c>
      <c r="Q32" s="14" t="s">
        <v>159</v>
      </c>
      <c r="R32" s="19">
        <v>3.8775650728957799E-2</v>
      </c>
      <c r="S32" s="14" t="s">
        <v>178</v>
      </c>
    </row>
    <row r="34" spans="1:2" x14ac:dyDescent="0.2">
      <c r="A34" s="16" t="s">
        <v>202</v>
      </c>
      <c r="B34" s="16" t="s">
        <v>231</v>
      </c>
    </row>
    <row r="36" spans="1:2" x14ac:dyDescent="0.2">
      <c r="B36" s="16" t="s">
        <v>379</v>
      </c>
    </row>
    <row r="37" spans="1:2" x14ac:dyDescent="0.2">
      <c r="B37" s="16" t="s">
        <v>380</v>
      </c>
    </row>
    <row r="38" spans="1:2" x14ac:dyDescent="0.2">
      <c r="B38" s="16" t="s">
        <v>396</v>
      </c>
    </row>
    <row r="40" spans="1:2" x14ac:dyDescent="0.2">
      <c r="B40" s="16" t="s">
        <v>208</v>
      </c>
    </row>
    <row r="41" spans="1:2" x14ac:dyDescent="0.2">
      <c r="B41" s="16" t="s">
        <v>247</v>
      </c>
    </row>
    <row r="42" spans="1:2" x14ac:dyDescent="0.2">
      <c r="B42" s="16" t="s">
        <v>209</v>
      </c>
    </row>
    <row r="45" spans="1:2" x14ac:dyDescent="0.2">
      <c r="A45" s="17" t="str">
        <f>HYPERLINK("#'MINOR_GAMING 13'!A2", "&lt;&lt;&lt; Previous table")</f>
        <v>&lt;&lt;&lt; Previous table</v>
      </c>
    </row>
    <row r="46" spans="1:2" x14ac:dyDescent="0.2">
      <c r="A46" s="17" t="str">
        <f>HYPERLINK("#'MINOR_GAMING 15'!A2",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Q46"/>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s>
  <sheetData>
    <row r="1" spans="1:17" x14ac:dyDescent="0.2">
      <c r="A1" s="8" t="str">
        <f>HYPERLINK("#'INDEX'!B95", "Link to index")</f>
        <v>Link to index</v>
      </c>
    </row>
    <row r="2" spans="1:17" ht="15.75" customHeight="1" x14ac:dyDescent="0.2">
      <c r="A2" s="25" t="s">
        <v>400</v>
      </c>
      <c r="B2" s="24"/>
      <c r="C2" s="24"/>
      <c r="D2" s="24"/>
      <c r="E2" s="24"/>
      <c r="F2" s="24"/>
      <c r="G2" s="24"/>
      <c r="H2" s="24"/>
      <c r="I2" s="24"/>
      <c r="J2" s="24"/>
      <c r="K2" s="24"/>
      <c r="L2" s="24"/>
      <c r="M2" s="24"/>
      <c r="N2" s="24"/>
      <c r="O2" s="24"/>
      <c r="P2" s="24"/>
      <c r="Q2" s="24"/>
    </row>
    <row r="3" spans="1:17" ht="15.75" customHeight="1" x14ac:dyDescent="0.2">
      <c r="A3" s="25" t="s">
        <v>113</v>
      </c>
      <c r="B3" s="24"/>
      <c r="C3" s="24"/>
      <c r="D3" s="24"/>
      <c r="E3" s="24"/>
      <c r="F3" s="24"/>
      <c r="G3" s="24"/>
      <c r="H3" s="24"/>
      <c r="I3" s="24"/>
      <c r="J3" s="24"/>
      <c r="K3" s="24"/>
      <c r="L3" s="24"/>
      <c r="M3" s="24"/>
      <c r="N3" s="24"/>
      <c r="O3" s="24"/>
      <c r="P3" s="24"/>
      <c r="Q3" s="24"/>
    </row>
    <row r="4" spans="1:17" ht="15.75" customHeight="1" x14ac:dyDescent="0.2"/>
    <row r="5" spans="1:17"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row>
    <row r="6" spans="1:17" x14ac:dyDescent="0.2">
      <c r="A6" s="26" t="s">
        <v>225</v>
      </c>
      <c r="B6" s="26"/>
      <c r="C6" s="26"/>
      <c r="D6" s="26"/>
      <c r="E6" s="26"/>
      <c r="F6" s="26"/>
      <c r="G6" s="26"/>
      <c r="H6" s="26"/>
      <c r="I6" s="26"/>
      <c r="J6" s="26"/>
      <c r="K6" s="26"/>
      <c r="L6" s="26"/>
      <c r="M6" s="26"/>
      <c r="N6" s="26"/>
      <c r="O6" s="26"/>
      <c r="P6" s="26"/>
      <c r="Q6" s="26"/>
    </row>
    <row r="7" spans="1:17" x14ac:dyDescent="0.2">
      <c r="A7" s="12" t="s">
        <v>170</v>
      </c>
      <c r="B7" s="18">
        <v>2.2469277233909599</v>
      </c>
      <c r="C7" s="10" t="s">
        <v>159</v>
      </c>
      <c r="D7" s="18">
        <v>0</v>
      </c>
      <c r="E7" s="10" t="s">
        <v>244</v>
      </c>
      <c r="F7" s="18">
        <v>0</v>
      </c>
      <c r="G7" s="10" t="s">
        <v>244</v>
      </c>
      <c r="H7" s="18">
        <v>0.541493189878549</v>
      </c>
      <c r="I7" s="10" t="s">
        <v>159</v>
      </c>
      <c r="J7" s="18">
        <v>0</v>
      </c>
      <c r="K7" s="10" t="s">
        <v>244</v>
      </c>
      <c r="L7" s="18">
        <v>1.3457404993501201</v>
      </c>
      <c r="M7" s="10" t="s">
        <v>159</v>
      </c>
      <c r="N7" s="18">
        <v>0.179430908924398</v>
      </c>
      <c r="O7" s="10" t="s">
        <v>159</v>
      </c>
      <c r="P7" s="18">
        <v>0.230545424364963</v>
      </c>
      <c r="Q7" s="10" t="s">
        <v>159</v>
      </c>
    </row>
    <row r="8" spans="1:17" x14ac:dyDescent="0.2">
      <c r="A8" s="12" t="s">
        <v>171</v>
      </c>
      <c r="B8" s="18">
        <v>2.20456417462086</v>
      </c>
      <c r="C8" s="10" t="s">
        <v>159</v>
      </c>
      <c r="D8" s="18">
        <v>0</v>
      </c>
      <c r="E8" s="10" t="s">
        <v>244</v>
      </c>
      <c r="F8" s="18">
        <v>0</v>
      </c>
      <c r="G8" s="10" t="s">
        <v>244</v>
      </c>
      <c r="H8" s="18">
        <v>0.48084758507502101</v>
      </c>
      <c r="I8" s="10" t="s">
        <v>159</v>
      </c>
      <c r="J8" s="18">
        <v>0</v>
      </c>
      <c r="K8" s="10" t="s">
        <v>244</v>
      </c>
      <c r="L8" s="18">
        <v>1.10281601244856</v>
      </c>
      <c r="M8" s="10" t="s">
        <v>159</v>
      </c>
      <c r="N8" s="18">
        <v>5.7082503016485597E-2</v>
      </c>
      <c r="O8" s="10" t="s">
        <v>159</v>
      </c>
      <c r="P8" s="18">
        <v>0.246443320428955</v>
      </c>
      <c r="Q8" s="10" t="s">
        <v>159</v>
      </c>
    </row>
    <row r="9" spans="1:17" x14ac:dyDescent="0.2">
      <c r="A9" s="12" t="s">
        <v>172</v>
      </c>
      <c r="B9" s="18">
        <v>4.1209018085721398</v>
      </c>
      <c r="C9" s="10" t="s">
        <v>159</v>
      </c>
      <c r="D9" s="18">
        <v>0</v>
      </c>
      <c r="E9" s="10" t="s">
        <v>244</v>
      </c>
      <c r="F9" s="18">
        <v>0</v>
      </c>
      <c r="G9" s="10" t="s">
        <v>244</v>
      </c>
      <c r="H9" s="18">
        <v>5.90622907247167E-2</v>
      </c>
      <c r="I9" s="10" t="s">
        <v>159</v>
      </c>
      <c r="J9" s="18">
        <v>0</v>
      </c>
      <c r="K9" s="10" t="s">
        <v>244</v>
      </c>
      <c r="L9" s="18">
        <v>0.88258617766869896</v>
      </c>
      <c r="M9" s="10" t="s">
        <v>159</v>
      </c>
      <c r="N9" s="18">
        <v>6.3369741171624805E-2</v>
      </c>
      <c r="O9" s="10" t="s">
        <v>159</v>
      </c>
      <c r="P9" s="18">
        <v>0.237057429073947</v>
      </c>
      <c r="Q9" s="10" t="s">
        <v>159</v>
      </c>
    </row>
    <row r="10" spans="1:17" x14ac:dyDescent="0.2">
      <c r="A10" s="12" t="s">
        <v>173</v>
      </c>
      <c r="B10" s="18">
        <v>4.1779910946625796</v>
      </c>
      <c r="C10" s="10" t="s">
        <v>159</v>
      </c>
      <c r="D10" s="18">
        <v>0</v>
      </c>
      <c r="E10" s="10" t="s">
        <v>244</v>
      </c>
      <c r="F10" s="18">
        <v>0</v>
      </c>
      <c r="G10" s="10" t="s">
        <v>244</v>
      </c>
      <c r="H10" s="18">
        <v>8.3288521280948293E-3</v>
      </c>
      <c r="I10" s="10" t="s">
        <v>159</v>
      </c>
      <c r="J10" s="18">
        <v>0</v>
      </c>
      <c r="K10" s="10" t="s">
        <v>244</v>
      </c>
      <c r="L10" s="18">
        <v>0.62477226665218599</v>
      </c>
      <c r="M10" s="10" t="s">
        <v>159</v>
      </c>
      <c r="N10" s="18">
        <v>8.2104919990442601E-2</v>
      </c>
      <c r="O10" s="10" t="s">
        <v>159</v>
      </c>
      <c r="P10" s="18">
        <v>0.230426311490744</v>
      </c>
      <c r="Q10" s="10" t="s">
        <v>159</v>
      </c>
    </row>
    <row r="11" spans="1:17" x14ac:dyDescent="0.2">
      <c r="A11" s="12" t="s">
        <v>174</v>
      </c>
      <c r="B11" s="18">
        <v>4.27822331893893</v>
      </c>
      <c r="C11" s="10" t="s">
        <v>159</v>
      </c>
      <c r="D11" s="18">
        <v>0</v>
      </c>
      <c r="E11" s="10" t="s">
        <v>244</v>
      </c>
      <c r="F11" s="18">
        <v>0</v>
      </c>
      <c r="G11" s="10" t="s">
        <v>244</v>
      </c>
      <c r="H11" s="18">
        <v>0</v>
      </c>
      <c r="I11" s="10" t="s">
        <v>298</v>
      </c>
      <c r="J11" s="18">
        <v>0</v>
      </c>
      <c r="K11" s="10" t="s">
        <v>244</v>
      </c>
      <c r="L11" s="18">
        <v>0.38356905399941499</v>
      </c>
      <c r="M11" s="10" t="s">
        <v>159</v>
      </c>
      <c r="N11" s="18">
        <v>7.7313469438600693E-2</v>
      </c>
      <c r="O11" s="10" t="s">
        <v>159</v>
      </c>
      <c r="P11" s="18">
        <v>0.215664779972706</v>
      </c>
      <c r="Q11" s="10" t="s">
        <v>159</v>
      </c>
    </row>
    <row r="12" spans="1:17" x14ac:dyDescent="0.2">
      <c r="A12" s="12" t="s">
        <v>175</v>
      </c>
      <c r="B12" s="18">
        <v>3.07381740234334</v>
      </c>
      <c r="C12" s="10" t="s">
        <v>159</v>
      </c>
      <c r="D12" s="18">
        <v>0</v>
      </c>
      <c r="E12" s="10" t="s">
        <v>244</v>
      </c>
      <c r="F12" s="18">
        <v>0</v>
      </c>
      <c r="G12" s="10" t="s">
        <v>244</v>
      </c>
      <c r="H12" s="18">
        <v>0</v>
      </c>
      <c r="I12" s="10" t="s">
        <v>159</v>
      </c>
      <c r="J12" s="18">
        <v>0</v>
      </c>
      <c r="K12" s="10" t="s">
        <v>244</v>
      </c>
      <c r="L12" s="18">
        <v>0.38755288038386199</v>
      </c>
      <c r="M12" s="10" t="s">
        <v>159</v>
      </c>
      <c r="N12" s="18">
        <v>8.1263339756141306E-2</v>
      </c>
      <c r="O12" s="10" t="s">
        <v>159</v>
      </c>
      <c r="P12" s="18">
        <v>0.208519382331776</v>
      </c>
      <c r="Q12" s="10" t="s">
        <v>159</v>
      </c>
    </row>
    <row r="13" spans="1:17" x14ac:dyDescent="0.2">
      <c r="A13" s="12" t="s">
        <v>179</v>
      </c>
      <c r="B13" s="18">
        <v>2.9891884202290302</v>
      </c>
      <c r="C13" s="10" t="s">
        <v>159</v>
      </c>
      <c r="D13" s="18">
        <v>0</v>
      </c>
      <c r="E13" s="10" t="s">
        <v>244</v>
      </c>
      <c r="F13" s="18">
        <v>0</v>
      </c>
      <c r="G13" s="10" t="s">
        <v>244</v>
      </c>
      <c r="H13" s="18">
        <v>0</v>
      </c>
      <c r="I13" s="10" t="s">
        <v>159</v>
      </c>
      <c r="J13" s="18">
        <v>0</v>
      </c>
      <c r="K13" s="10" t="s">
        <v>244</v>
      </c>
      <c r="L13" s="18">
        <v>0.37021532665288698</v>
      </c>
      <c r="M13" s="10" t="s">
        <v>159</v>
      </c>
      <c r="N13" s="18">
        <v>7.6019685411314E-2</v>
      </c>
      <c r="O13" s="10" t="s">
        <v>159</v>
      </c>
      <c r="P13" s="18">
        <v>0.19230228795561399</v>
      </c>
      <c r="Q13" s="10" t="s">
        <v>159</v>
      </c>
    </row>
    <row r="14" spans="1:17" x14ac:dyDescent="0.2">
      <c r="A14" s="12" t="s">
        <v>180</v>
      </c>
      <c r="B14" s="18">
        <v>2.9343519080426899</v>
      </c>
      <c r="C14" s="10" t="s">
        <v>159</v>
      </c>
      <c r="D14" s="18">
        <v>0</v>
      </c>
      <c r="E14" s="10" t="s">
        <v>244</v>
      </c>
      <c r="F14" s="18">
        <v>0</v>
      </c>
      <c r="G14" s="10" t="s">
        <v>244</v>
      </c>
      <c r="H14" s="18">
        <v>0</v>
      </c>
      <c r="I14" s="10" t="s">
        <v>159</v>
      </c>
      <c r="J14" s="18">
        <v>0</v>
      </c>
      <c r="K14" s="10" t="s">
        <v>244</v>
      </c>
      <c r="L14" s="18">
        <v>6.7327235772357705E-2</v>
      </c>
      <c r="M14" s="10" t="s">
        <v>159</v>
      </c>
      <c r="N14" s="18">
        <v>7.8582655345918698E-2</v>
      </c>
      <c r="O14" s="10" t="s">
        <v>159</v>
      </c>
      <c r="P14" s="18">
        <v>0.17658968206358699</v>
      </c>
      <c r="Q14" s="10" t="s">
        <v>159</v>
      </c>
    </row>
    <row r="15" spans="1:17" x14ac:dyDescent="0.2">
      <c r="A15" s="12" t="s">
        <v>181</v>
      </c>
      <c r="B15" s="18">
        <v>0</v>
      </c>
      <c r="C15" s="10" t="s">
        <v>244</v>
      </c>
      <c r="D15" s="18">
        <v>0</v>
      </c>
      <c r="E15" s="10" t="s">
        <v>244</v>
      </c>
      <c r="F15" s="18">
        <v>0</v>
      </c>
      <c r="G15" s="10" t="s">
        <v>244</v>
      </c>
      <c r="H15" s="18">
        <v>0</v>
      </c>
      <c r="I15" s="10" t="s">
        <v>159</v>
      </c>
      <c r="J15" s="18">
        <v>0</v>
      </c>
      <c r="K15" s="10" t="s">
        <v>244</v>
      </c>
      <c r="L15" s="18">
        <v>2.78791901759044E-2</v>
      </c>
      <c r="M15" s="10" t="s">
        <v>159</v>
      </c>
      <c r="N15" s="18">
        <v>8.4220435518821593E-2</v>
      </c>
      <c r="O15" s="10" t="s">
        <v>159</v>
      </c>
      <c r="P15" s="18">
        <v>0.16655962622890699</v>
      </c>
      <c r="Q15" s="10" t="s">
        <v>159</v>
      </c>
    </row>
    <row r="16" spans="1:17" x14ac:dyDescent="0.2">
      <c r="A16" s="12" t="s">
        <v>182</v>
      </c>
      <c r="B16" s="18">
        <v>0</v>
      </c>
      <c r="C16" s="10" t="s">
        <v>244</v>
      </c>
      <c r="D16" s="18">
        <v>0</v>
      </c>
      <c r="E16" s="10" t="s">
        <v>244</v>
      </c>
      <c r="F16" s="18">
        <v>0</v>
      </c>
      <c r="G16" s="10" t="s">
        <v>244</v>
      </c>
      <c r="H16" s="18">
        <v>0</v>
      </c>
      <c r="I16" s="10" t="s">
        <v>159</v>
      </c>
      <c r="J16" s="18">
        <v>0</v>
      </c>
      <c r="K16" s="10" t="s">
        <v>244</v>
      </c>
      <c r="L16" s="18">
        <v>0</v>
      </c>
      <c r="M16" s="10" t="s">
        <v>388</v>
      </c>
      <c r="N16" s="18">
        <v>8.4819016463488897E-2</v>
      </c>
      <c r="O16" s="10" t="s">
        <v>159</v>
      </c>
      <c r="P16" s="18">
        <v>0.163306903400283</v>
      </c>
      <c r="Q16" s="10" t="s">
        <v>159</v>
      </c>
    </row>
    <row r="17" spans="1:17" x14ac:dyDescent="0.2">
      <c r="A17" s="12" t="s">
        <v>183</v>
      </c>
      <c r="B17" s="18">
        <v>0</v>
      </c>
      <c r="C17" s="10" t="s">
        <v>244</v>
      </c>
      <c r="D17" s="18">
        <v>0</v>
      </c>
      <c r="E17" s="10" t="s">
        <v>244</v>
      </c>
      <c r="F17" s="18">
        <v>0</v>
      </c>
      <c r="G17" s="10" t="s">
        <v>244</v>
      </c>
      <c r="H17" s="18">
        <v>0</v>
      </c>
      <c r="I17" s="10" t="s">
        <v>159</v>
      </c>
      <c r="J17" s="18">
        <v>0</v>
      </c>
      <c r="K17" s="10" t="s">
        <v>244</v>
      </c>
      <c r="L17" s="18">
        <v>0</v>
      </c>
      <c r="M17" s="10" t="s">
        <v>244</v>
      </c>
      <c r="N17" s="18">
        <v>9.0652804335150702E-2</v>
      </c>
      <c r="O17" s="10" t="s">
        <v>159</v>
      </c>
      <c r="P17" s="18">
        <v>0.18130810206928399</v>
      </c>
      <c r="Q17" s="10" t="s">
        <v>159</v>
      </c>
    </row>
    <row r="18" spans="1:17" x14ac:dyDescent="0.2">
      <c r="A18" s="12" t="s">
        <v>185</v>
      </c>
      <c r="B18" s="18">
        <v>0</v>
      </c>
      <c r="C18" s="10" t="s">
        <v>244</v>
      </c>
      <c r="D18" s="18">
        <v>0</v>
      </c>
      <c r="E18" s="10" t="s">
        <v>244</v>
      </c>
      <c r="F18" s="18">
        <v>0</v>
      </c>
      <c r="G18" s="10" t="s">
        <v>244</v>
      </c>
      <c r="H18" s="18">
        <v>0</v>
      </c>
      <c r="I18" s="10" t="s">
        <v>159</v>
      </c>
      <c r="J18" s="18">
        <v>0</v>
      </c>
      <c r="K18" s="10" t="s">
        <v>244</v>
      </c>
      <c r="L18" s="18">
        <v>0</v>
      </c>
      <c r="M18" s="10" t="s">
        <v>244</v>
      </c>
      <c r="N18" s="18">
        <v>8.6072405454537093E-2</v>
      </c>
      <c r="O18" s="10" t="s">
        <v>159</v>
      </c>
      <c r="P18" s="18">
        <v>0.17841819383997901</v>
      </c>
      <c r="Q18" s="10" t="s">
        <v>159</v>
      </c>
    </row>
    <row r="19" spans="1:17" x14ac:dyDescent="0.2">
      <c r="A19" s="12" t="s">
        <v>186</v>
      </c>
      <c r="B19" s="18">
        <v>0</v>
      </c>
      <c r="C19" s="10" t="s">
        <v>244</v>
      </c>
      <c r="D19" s="18">
        <v>0</v>
      </c>
      <c r="E19" s="10" t="s">
        <v>244</v>
      </c>
      <c r="F19" s="18">
        <v>0</v>
      </c>
      <c r="G19" s="10" t="s">
        <v>244</v>
      </c>
      <c r="H19" s="18">
        <v>0</v>
      </c>
      <c r="I19" s="10" t="s">
        <v>159</v>
      </c>
      <c r="J19" s="18">
        <v>0</v>
      </c>
      <c r="K19" s="10" t="s">
        <v>244</v>
      </c>
      <c r="L19" s="18">
        <v>0</v>
      </c>
      <c r="M19" s="10" t="s">
        <v>244</v>
      </c>
      <c r="N19" s="18">
        <v>7.9809970736042804E-2</v>
      </c>
      <c r="O19" s="10" t="s">
        <v>159</v>
      </c>
      <c r="P19" s="18">
        <v>0.17192981479987399</v>
      </c>
      <c r="Q19" s="10" t="s">
        <v>159</v>
      </c>
    </row>
    <row r="20" spans="1:17" x14ac:dyDescent="0.2">
      <c r="A20" s="12" t="s">
        <v>187</v>
      </c>
      <c r="B20" s="18">
        <v>0</v>
      </c>
      <c r="C20" s="10" t="s">
        <v>244</v>
      </c>
      <c r="D20" s="18">
        <v>0</v>
      </c>
      <c r="E20" s="10" t="s">
        <v>244</v>
      </c>
      <c r="F20" s="18">
        <v>0</v>
      </c>
      <c r="G20" s="10" t="s">
        <v>244</v>
      </c>
      <c r="H20" s="18">
        <v>0</v>
      </c>
      <c r="I20" s="10" t="s">
        <v>159</v>
      </c>
      <c r="J20" s="18">
        <v>0</v>
      </c>
      <c r="K20" s="10" t="s">
        <v>244</v>
      </c>
      <c r="L20" s="18">
        <v>0</v>
      </c>
      <c r="M20" s="10" t="s">
        <v>244</v>
      </c>
      <c r="N20" s="18">
        <v>0</v>
      </c>
      <c r="O20" s="10" t="s">
        <v>176</v>
      </c>
      <c r="P20" s="18">
        <v>0.188949380846482</v>
      </c>
      <c r="Q20" s="10" t="s">
        <v>159</v>
      </c>
    </row>
    <row r="21" spans="1:17" x14ac:dyDescent="0.2">
      <c r="A21" s="12" t="s">
        <v>188</v>
      </c>
      <c r="B21" s="18">
        <v>0</v>
      </c>
      <c r="C21" s="10" t="s">
        <v>244</v>
      </c>
      <c r="D21" s="18">
        <v>0</v>
      </c>
      <c r="E21" s="10" t="s">
        <v>244</v>
      </c>
      <c r="F21" s="18">
        <v>0</v>
      </c>
      <c r="G21" s="10" t="s">
        <v>244</v>
      </c>
      <c r="H21" s="18">
        <v>0</v>
      </c>
      <c r="I21" s="10" t="s">
        <v>159</v>
      </c>
      <c r="J21" s="18">
        <v>0</v>
      </c>
      <c r="K21" s="10" t="s">
        <v>244</v>
      </c>
      <c r="L21" s="18">
        <v>0</v>
      </c>
      <c r="M21" s="10" t="s">
        <v>244</v>
      </c>
      <c r="N21" s="18">
        <v>0</v>
      </c>
      <c r="O21" s="10" t="s">
        <v>176</v>
      </c>
      <c r="P21" s="18">
        <v>0.17330148315105001</v>
      </c>
      <c r="Q21" s="10" t="s">
        <v>159</v>
      </c>
    </row>
    <row r="22" spans="1:17" x14ac:dyDescent="0.2">
      <c r="A22" s="12" t="s">
        <v>189</v>
      </c>
      <c r="B22" s="18">
        <v>0</v>
      </c>
      <c r="C22" s="10" t="s">
        <v>244</v>
      </c>
      <c r="D22" s="18">
        <v>0</v>
      </c>
      <c r="E22" s="10" t="s">
        <v>244</v>
      </c>
      <c r="F22" s="18">
        <v>0</v>
      </c>
      <c r="G22" s="10" t="s">
        <v>244</v>
      </c>
      <c r="H22" s="18">
        <v>0</v>
      </c>
      <c r="I22" s="10" t="s">
        <v>159</v>
      </c>
      <c r="J22" s="18">
        <v>0</v>
      </c>
      <c r="K22" s="10" t="s">
        <v>244</v>
      </c>
      <c r="L22" s="18">
        <v>0</v>
      </c>
      <c r="M22" s="10" t="s">
        <v>244</v>
      </c>
      <c r="N22" s="18">
        <v>0</v>
      </c>
      <c r="O22" s="10" t="s">
        <v>176</v>
      </c>
      <c r="P22" s="18">
        <v>0.15003910972054299</v>
      </c>
      <c r="Q22" s="10" t="s">
        <v>159</v>
      </c>
    </row>
    <row r="23" spans="1:17" x14ac:dyDescent="0.2">
      <c r="A23" s="12" t="s">
        <v>190</v>
      </c>
      <c r="B23" s="18">
        <v>0</v>
      </c>
      <c r="C23" s="10" t="s">
        <v>244</v>
      </c>
      <c r="D23" s="18">
        <v>0</v>
      </c>
      <c r="E23" s="10" t="s">
        <v>244</v>
      </c>
      <c r="F23" s="18">
        <v>0</v>
      </c>
      <c r="G23" s="10" t="s">
        <v>244</v>
      </c>
      <c r="H23" s="18">
        <v>0</v>
      </c>
      <c r="I23" s="10" t="s">
        <v>159</v>
      </c>
      <c r="J23" s="18">
        <v>0</v>
      </c>
      <c r="K23" s="10" t="s">
        <v>244</v>
      </c>
      <c r="L23" s="18">
        <v>0</v>
      </c>
      <c r="M23" s="10" t="s">
        <v>244</v>
      </c>
      <c r="N23" s="18">
        <v>0</v>
      </c>
      <c r="O23" s="10" t="s">
        <v>176</v>
      </c>
      <c r="P23" s="18">
        <v>0.15627968409339699</v>
      </c>
      <c r="Q23" s="10" t="s">
        <v>159</v>
      </c>
    </row>
    <row r="24" spans="1:17" x14ac:dyDescent="0.2">
      <c r="A24" s="12" t="s">
        <v>191</v>
      </c>
      <c r="B24" s="18">
        <v>0</v>
      </c>
      <c r="C24" s="10" t="s">
        <v>244</v>
      </c>
      <c r="D24" s="18">
        <v>0</v>
      </c>
      <c r="E24" s="10" t="s">
        <v>244</v>
      </c>
      <c r="F24" s="18">
        <v>0</v>
      </c>
      <c r="G24" s="10" t="s">
        <v>244</v>
      </c>
      <c r="H24" s="18">
        <v>0</v>
      </c>
      <c r="I24" s="10" t="s">
        <v>159</v>
      </c>
      <c r="J24" s="18">
        <v>0</v>
      </c>
      <c r="K24" s="10" t="s">
        <v>244</v>
      </c>
      <c r="L24" s="18">
        <v>0</v>
      </c>
      <c r="M24" s="10" t="s">
        <v>244</v>
      </c>
      <c r="N24" s="18">
        <v>0</v>
      </c>
      <c r="O24" s="10" t="s">
        <v>176</v>
      </c>
      <c r="P24" s="18">
        <v>0.149958039264243</v>
      </c>
      <c r="Q24" s="10" t="s">
        <v>159</v>
      </c>
    </row>
    <row r="25" spans="1:17" x14ac:dyDescent="0.2">
      <c r="A25" s="12" t="s">
        <v>193</v>
      </c>
      <c r="B25" s="18">
        <v>0</v>
      </c>
      <c r="C25" s="10" t="s">
        <v>244</v>
      </c>
      <c r="D25" s="18">
        <v>0</v>
      </c>
      <c r="E25" s="10" t="s">
        <v>244</v>
      </c>
      <c r="F25" s="18">
        <v>0</v>
      </c>
      <c r="G25" s="10" t="s">
        <v>244</v>
      </c>
      <c r="H25" s="18">
        <v>0</v>
      </c>
      <c r="I25" s="10" t="s">
        <v>159</v>
      </c>
      <c r="J25" s="18">
        <v>0</v>
      </c>
      <c r="K25" s="10" t="s">
        <v>244</v>
      </c>
      <c r="L25" s="18">
        <v>0</v>
      </c>
      <c r="M25" s="10" t="s">
        <v>244</v>
      </c>
      <c r="N25" s="18">
        <v>0</v>
      </c>
      <c r="O25" s="10" t="s">
        <v>176</v>
      </c>
      <c r="P25" s="18">
        <v>0.197704163613693</v>
      </c>
      <c r="Q25" s="10" t="s">
        <v>159</v>
      </c>
    </row>
    <row r="26" spans="1:17" x14ac:dyDescent="0.2">
      <c r="A26" s="12" t="s">
        <v>194</v>
      </c>
      <c r="B26" s="18">
        <v>0</v>
      </c>
      <c r="C26" s="10" t="s">
        <v>244</v>
      </c>
      <c r="D26" s="18">
        <v>0</v>
      </c>
      <c r="E26" s="10" t="s">
        <v>244</v>
      </c>
      <c r="F26" s="18">
        <v>0</v>
      </c>
      <c r="G26" s="10" t="s">
        <v>244</v>
      </c>
      <c r="H26" s="18">
        <v>0</v>
      </c>
      <c r="I26" s="10" t="s">
        <v>159</v>
      </c>
      <c r="J26" s="18">
        <v>0</v>
      </c>
      <c r="K26" s="10" t="s">
        <v>244</v>
      </c>
      <c r="L26" s="18">
        <v>0</v>
      </c>
      <c r="M26" s="10" t="s">
        <v>244</v>
      </c>
      <c r="N26" s="18">
        <v>0</v>
      </c>
      <c r="O26" s="10" t="s">
        <v>176</v>
      </c>
      <c r="P26" s="18">
        <v>0.20851938942511999</v>
      </c>
      <c r="Q26" s="10" t="s">
        <v>159</v>
      </c>
    </row>
    <row r="27" spans="1:17" x14ac:dyDescent="0.2">
      <c r="A27" s="12" t="s">
        <v>196</v>
      </c>
      <c r="B27" s="18">
        <v>0</v>
      </c>
      <c r="C27" s="10" t="s">
        <v>244</v>
      </c>
      <c r="D27" s="18">
        <v>0</v>
      </c>
      <c r="E27" s="10" t="s">
        <v>244</v>
      </c>
      <c r="F27" s="18">
        <v>0</v>
      </c>
      <c r="G27" s="10" t="s">
        <v>244</v>
      </c>
      <c r="H27" s="18">
        <v>0</v>
      </c>
      <c r="I27" s="10" t="s">
        <v>159</v>
      </c>
      <c r="J27" s="18">
        <v>0</v>
      </c>
      <c r="K27" s="10" t="s">
        <v>244</v>
      </c>
      <c r="L27" s="18">
        <v>0</v>
      </c>
      <c r="M27" s="10" t="s">
        <v>244</v>
      </c>
      <c r="N27" s="18">
        <v>0</v>
      </c>
      <c r="O27" s="10" t="s">
        <v>176</v>
      </c>
      <c r="P27" s="18">
        <v>0.211410012868436</v>
      </c>
      <c r="Q27" s="10" t="s">
        <v>159</v>
      </c>
    </row>
    <row r="28" spans="1:17" x14ac:dyDescent="0.2">
      <c r="A28" s="12" t="s">
        <v>197</v>
      </c>
      <c r="B28" s="18">
        <v>0</v>
      </c>
      <c r="C28" s="10" t="s">
        <v>244</v>
      </c>
      <c r="D28" s="18">
        <v>0</v>
      </c>
      <c r="E28" s="10" t="s">
        <v>244</v>
      </c>
      <c r="F28" s="18">
        <v>0</v>
      </c>
      <c r="G28" s="10" t="s">
        <v>244</v>
      </c>
      <c r="H28" s="18">
        <v>0</v>
      </c>
      <c r="I28" s="10" t="s">
        <v>159</v>
      </c>
      <c r="J28" s="18">
        <v>0</v>
      </c>
      <c r="K28" s="10" t="s">
        <v>244</v>
      </c>
      <c r="L28" s="18">
        <v>0</v>
      </c>
      <c r="M28" s="10" t="s">
        <v>244</v>
      </c>
      <c r="N28" s="18">
        <v>0</v>
      </c>
      <c r="O28" s="10" t="s">
        <v>176</v>
      </c>
      <c r="P28" s="18">
        <v>0.21815054211843199</v>
      </c>
      <c r="Q28" s="10" t="s">
        <v>159</v>
      </c>
    </row>
    <row r="29" spans="1:17" x14ac:dyDescent="0.2">
      <c r="A29" s="12" t="s">
        <v>198</v>
      </c>
      <c r="B29" s="18">
        <v>0</v>
      </c>
      <c r="C29" s="10" t="s">
        <v>244</v>
      </c>
      <c r="D29" s="18">
        <v>0</v>
      </c>
      <c r="E29" s="10" t="s">
        <v>244</v>
      </c>
      <c r="F29" s="18">
        <v>0</v>
      </c>
      <c r="G29" s="10" t="s">
        <v>244</v>
      </c>
      <c r="H29" s="18">
        <v>0</v>
      </c>
      <c r="I29" s="10" t="s">
        <v>159</v>
      </c>
      <c r="J29" s="18">
        <v>0</v>
      </c>
      <c r="K29" s="10" t="s">
        <v>244</v>
      </c>
      <c r="L29" s="18">
        <v>0</v>
      </c>
      <c r="M29" s="10" t="s">
        <v>244</v>
      </c>
      <c r="N29" s="18">
        <v>0</v>
      </c>
      <c r="O29" s="10" t="s">
        <v>176</v>
      </c>
      <c r="P29" s="18">
        <v>0.154356138624898</v>
      </c>
      <c r="Q29" s="10" t="s">
        <v>159</v>
      </c>
    </row>
    <row r="30" spans="1:17" x14ac:dyDescent="0.2">
      <c r="A30" s="12" t="s">
        <v>199</v>
      </c>
      <c r="B30" s="18">
        <v>0</v>
      </c>
      <c r="C30" s="10" t="s">
        <v>244</v>
      </c>
      <c r="D30" s="18">
        <v>0</v>
      </c>
      <c r="E30" s="10" t="s">
        <v>244</v>
      </c>
      <c r="F30" s="18">
        <v>0</v>
      </c>
      <c r="G30" s="10" t="s">
        <v>244</v>
      </c>
      <c r="H30" s="18">
        <v>0</v>
      </c>
      <c r="I30" s="10" t="s">
        <v>159</v>
      </c>
      <c r="J30" s="18">
        <v>0</v>
      </c>
      <c r="K30" s="10" t="s">
        <v>244</v>
      </c>
      <c r="L30" s="18">
        <v>0</v>
      </c>
      <c r="M30" s="10" t="s">
        <v>244</v>
      </c>
      <c r="N30" s="18">
        <v>0</v>
      </c>
      <c r="O30" s="10" t="s">
        <v>176</v>
      </c>
      <c r="P30" s="18">
        <v>0.175876336303944</v>
      </c>
      <c r="Q30" s="10" t="s">
        <v>159</v>
      </c>
    </row>
    <row r="31" spans="1:17" x14ac:dyDescent="0.2">
      <c r="A31" s="12" t="s">
        <v>200</v>
      </c>
      <c r="B31" s="18">
        <v>0</v>
      </c>
      <c r="C31" s="10" t="s">
        <v>159</v>
      </c>
      <c r="D31" s="18">
        <v>0</v>
      </c>
      <c r="E31" s="10" t="s">
        <v>244</v>
      </c>
      <c r="F31" s="18">
        <v>0</v>
      </c>
      <c r="G31" s="10" t="s">
        <v>244</v>
      </c>
      <c r="H31" s="18">
        <v>0</v>
      </c>
      <c r="I31" s="10" t="s">
        <v>159</v>
      </c>
      <c r="J31" s="18">
        <v>0</v>
      </c>
      <c r="K31" s="10" t="s">
        <v>244</v>
      </c>
      <c r="L31" s="18">
        <v>0</v>
      </c>
      <c r="M31" s="10" t="s">
        <v>244</v>
      </c>
      <c r="N31" s="18">
        <v>0</v>
      </c>
      <c r="O31" s="10" t="s">
        <v>176</v>
      </c>
      <c r="P31" s="18">
        <v>0.150718543577366</v>
      </c>
      <c r="Q31" s="10" t="s">
        <v>159</v>
      </c>
    </row>
    <row r="32" spans="1:17" x14ac:dyDescent="0.2">
      <c r="A32" s="15" t="s">
        <v>201</v>
      </c>
      <c r="B32" s="19">
        <v>0</v>
      </c>
      <c r="C32" s="14" t="s">
        <v>159</v>
      </c>
      <c r="D32" s="19">
        <v>0</v>
      </c>
      <c r="E32" s="14" t="s">
        <v>244</v>
      </c>
      <c r="F32" s="19">
        <v>0</v>
      </c>
      <c r="G32" s="14" t="s">
        <v>244</v>
      </c>
      <c r="H32" s="19">
        <v>0</v>
      </c>
      <c r="I32" s="14" t="s">
        <v>159</v>
      </c>
      <c r="J32" s="19">
        <v>0</v>
      </c>
      <c r="K32" s="14" t="s">
        <v>244</v>
      </c>
      <c r="L32" s="19">
        <v>0</v>
      </c>
      <c r="M32" s="14" t="s">
        <v>244</v>
      </c>
      <c r="N32" s="19">
        <v>0</v>
      </c>
      <c r="O32" s="14" t="s">
        <v>176</v>
      </c>
      <c r="P32" s="19">
        <v>0.14904984896276199</v>
      </c>
      <c r="Q32" s="14" t="s">
        <v>159</v>
      </c>
    </row>
    <row r="34" spans="1:2" x14ac:dyDescent="0.2">
      <c r="A34" s="16" t="s">
        <v>202</v>
      </c>
      <c r="B34" s="16" t="s">
        <v>231</v>
      </c>
    </row>
    <row r="36" spans="1:2" x14ac:dyDescent="0.2">
      <c r="B36" s="16" t="s">
        <v>379</v>
      </c>
    </row>
    <row r="37" spans="1:2" x14ac:dyDescent="0.2">
      <c r="B37" s="16" t="s">
        <v>380</v>
      </c>
    </row>
    <row r="38" spans="1:2" x14ac:dyDescent="0.2">
      <c r="B38" s="16" t="s">
        <v>396</v>
      </c>
    </row>
    <row r="40" spans="1:2" x14ac:dyDescent="0.2">
      <c r="B40" s="16" t="s">
        <v>208</v>
      </c>
    </row>
    <row r="41" spans="1:2" x14ac:dyDescent="0.2">
      <c r="B41" s="16" t="s">
        <v>247</v>
      </c>
    </row>
    <row r="42" spans="1:2" x14ac:dyDescent="0.2">
      <c r="B42" s="16" t="s">
        <v>209</v>
      </c>
    </row>
    <row r="45" spans="1:2" x14ac:dyDescent="0.2">
      <c r="A45" s="17" t="str">
        <f>HYPERLINK("#'MINOR_GAMING 14'!A2", "&lt;&lt;&lt; Previous table")</f>
        <v>&lt;&lt;&lt; Previous table</v>
      </c>
    </row>
    <row r="46" spans="1:2" x14ac:dyDescent="0.2">
      <c r="A46" s="17" t="str">
        <f>HYPERLINK("#'GAMING 1'!A2", "&gt;&gt;&gt; Next table")</f>
        <v>&gt;&gt;&gt; Next table</v>
      </c>
    </row>
  </sheetData>
  <mergeCells count="11">
    <mergeCell ref="A2:Q2"/>
    <mergeCell ref="A3:Q3"/>
    <mergeCell ref="A6:Q6"/>
    <mergeCell ref="B5:C5"/>
    <mergeCell ref="D5:E5"/>
    <mergeCell ref="F5:G5"/>
    <mergeCell ref="H5:I5"/>
    <mergeCell ref="J5:K5"/>
    <mergeCell ref="L5:M5"/>
    <mergeCell ref="N5:O5"/>
    <mergeCell ref="P5:Q5"/>
  </mergeCells>
  <pageMargins left="0.7" right="0.7" top="0.75" bottom="0.75" header="0.3" footer="0.3"/>
  <pageSetup paperSize="9" orientation="portrait" horizontalDpi="300" verticalDpi="30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HYPERLINK("#'INDEX'!B96", "Link to index")</f>
        <v>Link to index</v>
      </c>
    </row>
    <row r="2" spans="1:19" ht="15.75" customHeight="1" x14ac:dyDescent="0.2">
      <c r="A2" s="25" t="s">
        <v>401</v>
      </c>
      <c r="B2" s="24"/>
      <c r="C2" s="24"/>
      <c r="D2" s="24"/>
      <c r="E2" s="24"/>
      <c r="F2" s="24"/>
      <c r="G2" s="24"/>
      <c r="H2" s="24"/>
      <c r="I2" s="24"/>
      <c r="J2" s="24"/>
      <c r="K2" s="24"/>
      <c r="L2" s="24"/>
      <c r="M2" s="24"/>
      <c r="N2" s="24"/>
      <c r="O2" s="24"/>
      <c r="P2" s="24"/>
      <c r="Q2" s="24"/>
      <c r="R2" s="24"/>
      <c r="S2" s="24"/>
    </row>
    <row r="3" spans="1:19" ht="15.75" customHeight="1" x14ac:dyDescent="0.2">
      <c r="A3" s="25" t="s">
        <v>114</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1371.627</v>
      </c>
      <c r="C7" s="10" t="s">
        <v>159</v>
      </c>
      <c r="D7" s="9">
        <v>34498.897068750899</v>
      </c>
      <c r="E7" s="10" t="s">
        <v>159</v>
      </c>
      <c r="F7" s="9">
        <v>724.76199999999994</v>
      </c>
      <c r="G7" s="10" t="s">
        <v>159</v>
      </c>
      <c r="H7" s="9">
        <v>9572.0709999999999</v>
      </c>
      <c r="I7" s="10" t="s">
        <v>159</v>
      </c>
      <c r="J7" s="9">
        <v>3909.9960000000001</v>
      </c>
      <c r="K7" s="10" t="s">
        <v>159</v>
      </c>
      <c r="L7" s="9">
        <v>1298.7670000000001</v>
      </c>
      <c r="M7" s="10" t="s">
        <v>159</v>
      </c>
      <c r="N7" s="9">
        <v>31921.252</v>
      </c>
      <c r="O7" s="10" t="s">
        <v>178</v>
      </c>
      <c r="P7" s="9">
        <v>2172.308</v>
      </c>
      <c r="Q7" s="10" t="s">
        <v>159</v>
      </c>
      <c r="R7" s="9">
        <v>85469.680068750895</v>
      </c>
      <c r="S7" s="10" t="s">
        <v>178</v>
      </c>
    </row>
    <row r="8" spans="1:19" x14ac:dyDescent="0.2">
      <c r="A8" s="12" t="s">
        <v>171</v>
      </c>
      <c r="B8" s="9">
        <v>1558.643</v>
      </c>
      <c r="C8" s="10" t="s">
        <v>159</v>
      </c>
      <c r="D8" s="9">
        <v>38676.894592282697</v>
      </c>
      <c r="E8" s="10" t="s">
        <v>159</v>
      </c>
      <c r="F8" s="9">
        <v>831.38800000000003</v>
      </c>
      <c r="G8" s="10" t="s">
        <v>159</v>
      </c>
      <c r="H8" s="9">
        <v>11499.217000000001</v>
      </c>
      <c r="I8" s="10" t="s">
        <v>159</v>
      </c>
      <c r="J8" s="9">
        <v>4365.5209999999997</v>
      </c>
      <c r="K8" s="10" t="s">
        <v>159</v>
      </c>
      <c r="L8" s="9">
        <v>1486.9780000000001</v>
      </c>
      <c r="M8" s="10" t="s">
        <v>159</v>
      </c>
      <c r="N8" s="9">
        <v>30451.236000000001</v>
      </c>
      <c r="O8" s="10" t="s">
        <v>178</v>
      </c>
      <c r="P8" s="9">
        <v>1852.394</v>
      </c>
      <c r="Q8" s="10" t="s">
        <v>159</v>
      </c>
      <c r="R8" s="9">
        <v>90722.271592282705</v>
      </c>
      <c r="S8" s="10" t="s">
        <v>178</v>
      </c>
    </row>
    <row r="9" spans="1:19" x14ac:dyDescent="0.2">
      <c r="A9" s="12" t="s">
        <v>172</v>
      </c>
      <c r="B9" s="9">
        <v>1714.5450000000001</v>
      </c>
      <c r="C9" s="10" t="s">
        <v>159</v>
      </c>
      <c r="D9" s="9">
        <v>43006.214599304301</v>
      </c>
      <c r="E9" s="10" t="s">
        <v>159</v>
      </c>
      <c r="F9" s="9">
        <v>1027.0029999999999</v>
      </c>
      <c r="G9" s="10" t="s">
        <v>159</v>
      </c>
      <c r="H9" s="9">
        <v>13232.373</v>
      </c>
      <c r="I9" s="10" t="s">
        <v>159</v>
      </c>
      <c r="J9" s="9">
        <v>4759.4849999999997</v>
      </c>
      <c r="K9" s="10" t="s">
        <v>159</v>
      </c>
      <c r="L9" s="9">
        <v>1646.0799460999999</v>
      </c>
      <c r="M9" s="10" t="s">
        <v>159</v>
      </c>
      <c r="N9" s="9">
        <v>33854.118999999999</v>
      </c>
      <c r="O9" s="10" t="s">
        <v>178</v>
      </c>
      <c r="P9" s="9">
        <v>1875.287</v>
      </c>
      <c r="Q9" s="10" t="s">
        <v>159</v>
      </c>
      <c r="R9" s="9">
        <v>101115.10654540401</v>
      </c>
      <c r="S9" s="10" t="s">
        <v>178</v>
      </c>
    </row>
    <row r="10" spans="1:19" x14ac:dyDescent="0.2">
      <c r="A10" s="12" t="s">
        <v>173</v>
      </c>
      <c r="B10" s="9">
        <v>1829.8530000000001</v>
      </c>
      <c r="C10" s="10" t="s">
        <v>159</v>
      </c>
      <c r="D10" s="9">
        <v>43457.852897680903</v>
      </c>
      <c r="E10" s="10" t="s">
        <v>159</v>
      </c>
      <c r="F10" s="9">
        <v>1290.77</v>
      </c>
      <c r="G10" s="10" t="s">
        <v>159</v>
      </c>
      <c r="H10" s="9">
        <v>14324.536</v>
      </c>
      <c r="I10" s="10" t="s">
        <v>159</v>
      </c>
      <c r="J10" s="9">
        <v>5307.28</v>
      </c>
      <c r="K10" s="10" t="s">
        <v>159</v>
      </c>
      <c r="L10" s="9">
        <v>1861.175</v>
      </c>
      <c r="M10" s="10" t="s">
        <v>159</v>
      </c>
      <c r="N10" s="9">
        <v>35031.447</v>
      </c>
      <c r="O10" s="10" t="s">
        <v>178</v>
      </c>
      <c r="P10" s="9">
        <v>1847.48</v>
      </c>
      <c r="Q10" s="10" t="s">
        <v>159</v>
      </c>
      <c r="R10" s="9">
        <v>104950.393897681</v>
      </c>
      <c r="S10" s="10" t="s">
        <v>178</v>
      </c>
    </row>
    <row r="11" spans="1:19" x14ac:dyDescent="0.2">
      <c r="A11" s="12" t="s">
        <v>174</v>
      </c>
      <c r="B11" s="9">
        <v>1990.6120000000001</v>
      </c>
      <c r="C11" s="10" t="s">
        <v>159</v>
      </c>
      <c r="D11" s="9">
        <v>47079.582000000002</v>
      </c>
      <c r="E11" s="10" t="s">
        <v>178</v>
      </c>
      <c r="F11" s="9">
        <v>1409.8734995299999</v>
      </c>
      <c r="G11" s="10" t="s">
        <v>178</v>
      </c>
      <c r="H11" s="9">
        <v>15150.472</v>
      </c>
      <c r="I11" s="10" t="s">
        <v>159</v>
      </c>
      <c r="J11" s="9">
        <v>5935.4110000000001</v>
      </c>
      <c r="K11" s="10" t="s">
        <v>159</v>
      </c>
      <c r="L11" s="9">
        <v>1909.2550000000001</v>
      </c>
      <c r="M11" s="10" t="s">
        <v>159</v>
      </c>
      <c r="N11" s="9">
        <v>34675.192999999999</v>
      </c>
      <c r="O11" s="10" t="s">
        <v>178</v>
      </c>
      <c r="P11" s="9">
        <v>1893.672</v>
      </c>
      <c r="Q11" s="10" t="s">
        <v>159</v>
      </c>
      <c r="R11" s="9">
        <v>110044.07049953</v>
      </c>
      <c r="S11" s="10" t="s">
        <v>178</v>
      </c>
    </row>
    <row r="12" spans="1:19" x14ac:dyDescent="0.2">
      <c r="A12" s="12" t="s">
        <v>175</v>
      </c>
      <c r="B12" s="9">
        <v>2120.578</v>
      </c>
      <c r="C12" s="10" t="s">
        <v>159</v>
      </c>
      <c r="D12" s="9">
        <v>49230.720000000001</v>
      </c>
      <c r="E12" s="10" t="s">
        <v>178</v>
      </c>
      <c r="F12" s="9">
        <v>1608.537</v>
      </c>
      <c r="G12" s="10" t="s">
        <v>178</v>
      </c>
      <c r="H12" s="9">
        <v>16740.832999999999</v>
      </c>
      <c r="I12" s="10" t="s">
        <v>159</v>
      </c>
      <c r="J12" s="9">
        <v>6600.8</v>
      </c>
      <c r="K12" s="10" t="s">
        <v>159</v>
      </c>
      <c r="L12" s="9">
        <v>2021.279</v>
      </c>
      <c r="M12" s="10" t="s">
        <v>159</v>
      </c>
      <c r="N12" s="9">
        <v>32418.159</v>
      </c>
      <c r="O12" s="10" t="s">
        <v>178</v>
      </c>
      <c r="P12" s="9">
        <v>1746.009</v>
      </c>
      <c r="Q12" s="10" t="s">
        <v>159</v>
      </c>
      <c r="R12" s="9">
        <v>112486.91499999999</v>
      </c>
      <c r="S12" s="10" t="s">
        <v>178</v>
      </c>
    </row>
    <row r="13" spans="1:19" x14ac:dyDescent="0.2">
      <c r="A13" s="12" t="s">
        <v>179</v>
      </c>
      <c r="B13" s="9">
        <v>2215.3249999999998</v>
      </c>
      <c r="C13" s="10" t="s">
        <v>159</v>
      </c>
      <c r="D13" s="9">
        <v>51837.141000000003</v>
      </c>
      <c r="E13" s="10" t="s">
        <v>178</v>
      </c>
      <c r="F13" s="9">
        <v>1597.181</v>
      </c>
      <c r="G13" s="10" t="s">
        <v>178</v>
      </c>
      <c r="H13" s="9">
        <v>19162.861000000001</v>
      </c>
      <c r="I13" s="10" t="s">
        <v>159</v>
      </c>
      <c r="J13" s="9">
        <v>7341.5708379999996</v>
      </c>
      <c r="K13" s="10" t="s">
        <v>159</v>
      </c>
      <c r="L13" s="9">
        <v>2150.0120000000002</v>
      </c>
      <c r="M13" s="10" t="s">
        <v>159</v>
      </c>
      <c r="N13" s="9">
        <v>31876.690999999999</v>
      </c>
      <c r="O13" s="10" t="s">
        <v>178</v>
      </c>
      <c r="P13" s="9">
        <v>1915.4290000000001</v>
      </c>
      <c r="Q13" s="10" t="s">
        <v>159</v>
      </c>
      <c r="R13" s="9">
        <v>118096.210838</v>
      </c>
      <c r="S13" s="10" t="s">
        <v>178</v>
      </c>
    </row>
    <row r="14" spans="1:19" x14ac:dyDescent="0.2">
      <c r="A14" s="12" t="s">
        <v>180</v>
      </c>
      <c r="B14" s="9">
        <v>2174.3780000000002</v>
      </c>
      <c r="C14" s="10" t="s">
        <v>159</v>
      </c>
      <c r="D14" s="9">
        <v>55496.847999999998</v>
      </c>
      <c r="E14" s="10" t="s">
        <v>178</v>
      </c>
      <c r="F14" s="9">
        <v>1736.617</v>
      </c>
      <c r="G14" s="10" t="s">
        <v>178</v>
      </c>
      <c r="H14" s="9">
        <v>21247.321</v>
      </c>
      <c r="I14" s="10" t="s">
        <v>159</v>
      </c>
      <c r="J14" s="9">
        <v>7809.7120000000004</v>
      </c>
      <c r="K14" s="10" t="s">
        <v>159</v>
      </c>
      <c r="L14" s="9">
        <v>2249.0219999999999</v>
      </c>
      <c r="M14" s="10" t="s">
        <v>159</v>
      </c>
      <c r="N14" s="9">
        <v>32659.433000000001</v>
      </c>
      <c r="O14" s="10" t="s">
        <v>178</v>
      </c>
      <c r="P14" s="9">
        <v>2047.3240000000001</v>
      </c>
      <c r="Q14" s="10" t="s">
        <v>159</v>
      </c>
      <c r="R14" s="9">
        <v>125420.655</v>
      </c>
      <c r="S14" s="10" t="s">
        <v>178</v>
      </c>
    </row>
    <row r="15" spans="1:19" x14ac:dyDescent="0.2">
      <c r="A15" s="12" t="s">
        <v>181</v>
      </c>
      <c r="B15" s="9">
        <v>2301.636</v>
      </c>
      <c r="C15" s="10" t="s">
        <v>159</v>
      </c>
      <c r="D15" s="9">
        <v>58090.858999999997</v>
      </c>
      <c r="E15" s="10" t="s">
        <v>178</v>
      </c>
      <c r="F15" s="9">
        <v>1904.5783300000001</v>
      </c>
      <c r="G15" s="10" t="s">
        <v>178</v>
      </c>
      <c r="H15" s="9">
        <v>22648.319</v>
      </c>
      <c r="I15" s="10" t="s">
        <v>159</v>
      </c>
      <c r="J15" s="9">
        <v>8189.3940000000002</v>
      </c>
      <c r="K15" s="10" t="s">
        <v>159</v>
      </c>
      <c r="L15" s="9">
        <v>2079.3088200000002</v>
      </c>
      <c r="M15" s="10" t="s">
        <v>159</v>
      </c>
      <c r="N15" s="9">
        <v>33414.731</v>
      </c>
      <c r="O15" s="10" t="s">
        <v>178</v>
      </c>
      <c r="P15" s="9">
        <v>2240.9769999999999</v>
      </c>
      <c r="Q15" s="10" t="s">
        <v>159</v>
      </c>
      <c r="R15" s="9">
        <v>130869.80315000001</v>
      </c>
      <c r="S15" s="10" t="s">
        <v>178</v>
      </c>
    </row>
    <row r="16" spans="1:19" x14ac:dyDescent="0.2">
      <c r="A16" s="12" t="s">
        <v>182</v>
      </c>
      <c r="B16" s="9">
        <v>2285.1579999999999</v>
      </c>
      <c r="C16" s="10" t="s">
        <v>159</v>
      </c>
      <c r="D16" s="9">
        <v>61530.771000000001</v>
      </c>
      <c r="E16" s="10" t="s">
        <v>178</v>
      </c>
      <c r="F16" s="9">
        <v>1821.623</v>
      </c>
      <c r="G16" s="10" t="s">
        <v>178</v>
      </c>
      <c r="H16" s="9">
        <v>21897.521419199998</v>
      </c>
      <c r="I16" s="10" t="s">
        <v>159</v>
      </c>
      <c r="J16" s="9">
        <v>8913.5419999999995</v>
      </c>
      <c r="K16" s="10" t="s">
        <v>159</v>
      </c>
      <c r="L16" s="9">
        <v>76.155000000000001</v>
      </c>
      <c r="M16" s="10" t="s">
        <v>178</v>
      </c>
      <c r="N16" s="9">
        <v>34449.548999999999</v>
      </c>
      <c r="O16" s="10" t="s">
        <v>178</v>
      </c>
      <c r="P16" s="9">
        <v>2805.42</v>
      </c>
      <c r="Q16" s="10" t="s">
        <v>159</v>
      </c>
      <c r="R16" s="9">
        <v>133779.73941919999</v>
      </c>
      <c r="S16" s="10" t="s">
        <v>178</v>
      </c>
    </row>
    <row r="17" spans="1:19" x14ac:dyDescent="0.2">
      <c r="A17" s="12" t="s">
        <v>183</v>
      </c>
      <c r="B17" s="9">
        <v>2249.9319999999998</v>
      </c>
      <c r="C17" s="10" t="s">
        <v>159</v>
      </c>
      <c r="D17" s="9">
        <v>56657.45</v>
      </c>
      <c r="E17" s="10" t="s">
        <v>178</v>
      </c>
      <c r="F17" s="9">
        <v>1964.9213698599999</v>
      </c>
      <c r="G17" s="10" t="s">
        <v>178</v>
      </c>
      <c r="H17" s="9">
        <v>24026.119132489999</v>
      </c>
      <c r="I17" s="10" t="s">
        <v>159</v>
      </c>
      <c r="J17" s="9">
        <v>8685.4240000000009</v>
      </c>
      <c r="K17" s="10" t="s">
        <v>159</v>
      </c>
      <c r="L17" s="9">
        <v>79.710999999999999</v>
      </c>
      <c r="M17" s="10" t="s">
        <v>178</v>
      </c>
      <c r="N17" s="9">
        <v>36171.063000000002</v>
      </c>
      <c r="O17" s="10" t="s">
        <v>178</v>
      </c>
      <c r="P17" s="9">
        <v>3018.3249999999998</v>
      </c>
      <c r="Q17" s="10" t="s">
        <v>159</v>
      </c>
      <c r="R17" s="9">
        <v>132852.94550234999</v>
      </c>
      <c r="S17" s="10" t="s">
        <v>178</v>
      </c>
    </row>
    <row r="18" spans="1:19" x14ac:dyDescent="0.2">
      <c r="A18" s="12" t="s">
        <v>185</v>
      </c>
      <c r="B18" s="9">
        <v>2239.0949999999998</v>
      </c>
      <c r="C18" s="10" t="s">
        <v>159</v>
      </c>
      <c r="D18" s="9">
        <v>59380.161</v>
      </c>
      <c r="E18" s="10" t="s">
        <v>178</v>
      </c>
      <c r="F18" s="9">
        <v>2047.32112525</v>
      </c>
      <c r="G18" s="10" t="s">
        <v>178</v>
      </c>
      <c r="H18" s="9">
        <v>25616.436000000002</v>
      </c>
      <c r="I18" s="10" t="s">
        <v>159</v>
      </c>
      <c r="J18" s="9">
        <v>8825.848</v>
      </c>
      <c r="K18" s="10" t="s">
        <v>159</v>
      </c>
      <c r="L18" s="9">
        <v>77.344999999999999</v>
      </c>
      <c r="M18" s="10" t="s">
        <v>178</v>
      </c>
      <c r="N18" s="9">
        <v>37861.052000000003</v>
      </c>
      <c r="O18" s="10" t="s">
        <v>178</v>
      </c>
      <c r="P18" s="9">
        <v>3327.0616212999998</v>
      </c>
      <c r="Q18" s="10" t="s">
        <v>159</v>
      </c>
      <c r="R18" s="9">
        <v>139374.31974655</v>
      </c>
      <c r="S18" s="10" t="s">
        <v>178</v>
      </c>
    </row>
    <row r="19" spans="1:19" x14ac:dyDescent="0.2">
      <c r="A19" s="12" t="s">
        <v>186</v>
      </c>
      <c r="B19" s="9">
        <v>2236.5230000000001</v>
      </c>
      <c r="C19" s="10" t="s">
        <v>159</v>
      </c>
      <c r="D19" s="9">
        <v>59264.343000000001</v>
      </c>
      <c r="E19" s="10" t="s">
        <v>178</v>
      </c>
      <c r="F19" s="9">
        <v>1904.287842</v>
      </c>
      <c r="G19" s="10" t="s">
        <v>178</v>
      </c>
      <c r="H19" s="9">
        <v>24961.631000000001</v>
      </c>
      <c r="I19" s="10" t="s">
        <v>159</v>
      </c>
      <c r="J19" s="9">
        <v>8673.1919999999991</v>
      </c>
      <c r="K19" s="10" t="s">
        <v>159</v>
      </c>
      <c r="L19" s="9">
        <v>89.49</v>
      </c>
      <c r="M19" s="10" t="s">
        <v>178</v>
      </c>
      <c r="N19" s="9">
        <v>37561.689050530003</v>
      </c>
      <c r="O19" s="10" t="s">
        <v>178</v>
      </c>
      <c r="P19" s="9">
        <v>3302.5610000000001</v>
      </c>
      <c r="Q19" s="10" t="s">
        <v>159</v>
      </c>
      <c r="R19" s="9">
        <v>137993.71689253001</v>
      </c>
      <c r="S19" s="10" t="s">
        <v>178</v>
      </c>
    </row>
    <row r="20" spans="1:19" x14ac:dyDescent="0.2">
      <c r="A20" s="12" t="s">
        <v>187</v>
      </c>
      <c r="B20" s="9">
        <v>2339.2449999999999</v>
      </c>
      <c r="C20" s="10" t="s">
        <v>159</v>
      </c>
      <c r="D20" s="9">
        <v>63927.173000000003</v>
      </c>
      <c r="E20" s="10" t="s">
        <v>178</v>
      </c>
      <c r="F20" s="9">
        <v>1787.787902</v>
      </c>
      <c r="G20" s="10" t="s">
        <v>178</v>
      </c>
      <c r="H20" s="9">
        <v>26217.917000000001</v>
      </c>
      <c r="I20" s="10" t="s">
        <v>159</v>
      </c>
      <c r="J20" s="9">
        <v>8889.3019999999997</v>
      </c>
      <c r="K20" s="10" t="s">
        <v>159</v>
      </c>
      <c r="L20" s="9">
        <v>83.388000000000005</v>
      </c>
      <c r="M20" s="10" t="s">
        <v>178</v>
      </c>
      <c r="N20" s="9">
        <v>39104.106</v>
      </c>
      <c r="O20" s="10" t="s">
        <v>178</v>
      </c>
      <c r="P20" s="9">
        <v>3311.3649999999998</v>
      </c>
      <c r="Q20" s="10" t="s">
        <v>159</v>
      </c>
      <c r="R20" s="9">
        <v>145660.283902</v>
      </c>
      <c r="S20" s="10" t="s">
        <v>178</v>
      </c>
    </row>
    <row r="21" spans="1:19" x14ac:dyDescent="0.2">
      <c r="A21" s="12" t="s">
        <v>188</v>
      </c>
      <c r="B21" s="9">
        <v>2364.98</v>
      </c>
      <c r="C21" s="10" t="s">
        <v>159</v>
      </c>
      <c r="D21" s="9">
        <v>67071.183999999994</v>
      </c>
      <c r="E21" s="10" t="s">
        <v>178</v>
      </c>
      <c r="F21" s="9">
        <v>1828.806846</v>
      </c>
      <c r="G21" s="10" t="s">
        <v>178</v>
      </c>
      <c r="H21" s="9">
        <v>27586.187999999998</v>
      </c>
      <c r="I21" s="10" t="s">
        <v>159</v>
      </c>
      <c r="J21" s="9">
        <v>8953.6209999999992</v>
      </c>
      <c r="K21" s="10" t="s">
        <v>159</v>
      </c>
      <c r="L21" s="9">
        <v>90.635999999999996</v>
      </c>
      <c r="M21" s="10" t="s">
        <v>178</v>
      </c>
      <c r="N21" s="9">
        <v>39785.9</v>
      </c>
      <c r="O21" s="10" t="s">
        <v>178</v>
      </c>
      <c r="P21" s="9">
        <v>3802.0949999999998</v>
      </c>
      <c r="Q21" s="10" t="s">
        <v>159</v>
      </c>
      <c r="R21" s="9">
        <v>151483.41084600001</v>
      </c>
      <c r="S21" s="10" t="s">
        <v>178</v>
      </c>
    </row>
    <row r="22" spans="1:19" x14ac:dyDescent="0.2">
      <c r="A22" s="12" t="s">
        <v>189</v>
      </c>
      <c r="B22" s="9">
        <v>2375.3939999999998</v>
      </c>
      <c r="C22" s="10" t="s">
        <v>159</v>
      </c>
      <c r="D22" s="9">
        <v>68825.195000000007</v>
      </c>
      <c r="E22" s="10" t="s">
        <v>178</v>
      </c>
      <c r="F22" s="9">
        <v>1838.648786</v>
      </c>
      <c r="G22" s="10" t="s">
        <v>178</v>
      </c>
      <c r="H22" s="9">
        <v>28347.853999999999</v>
      </c>
      <c r="I22" s="10" t="s">
        <v>159</v>
      </c>
      <c r="J22" s="9">
        <v>8901.5280000000002</v>
      </c>
      <c r="K22" s="10" t="s">
        <v>159</v>
      </c>
      <c r="L22" s="9">
        <v>110.199</v>
      </c>
      <c r="M22" s="10" t="s">
        <v>178</v>
      </c>
      <c r="N22" s="9">
        <v>38608.125</v>
      </c>
      <c r="O22" s="10" t="s">
        <v>178</v>
      </c>
      <c r="P22" s="9">
        <v>3830.8960000000002</v>
      </c>
      <c r="Q22" s="10" t="s">
        <v>159</v>
      </c>
      <c r="R22" s="9">
        <v>152837.839786</v>
      </c>
      <c r="S22" s="10" t="s">
        <v>178</v>
      </c>
    </row>
    <row r="23" spans="1:19" x14ac:dyDescent="0.2">
      <c r="A23" s="12" t="s">
        <v>190</v>
      </c>
      <c r="B23" s="9">
        <v>2323.6080000000002</v>
      </c>
      <c r="C23" s="10" t="s">
        <v>159</v>
      </c>
      <c r="D23" s="9">
        <v>71157.419571139995</v>
      </c>
      <c r="E23" s="10" t="s">
        <v>178</v>
      </c>
      <c r="F23" s="9">
        <v>1939.3958</v>
      </c>
      <c r="G23" s="10" t="s">
        <v>178</v>
      </c>
      <c r="H23" s="9">
        <v>28865.043000000001</v>
      </c>
      <c r="I23" s="10" t="s">
        <v>159</v>
      </c>
      <c r="J23" s="9">
        <v>8724.6319999999996</v>
      </c>
      <c r="K23" s="10" t="s">
        <v>178</v>
      </c>
      <c r="L23" s="9">
        <v>93.648539999999997</v>
      </c>
      <c r="M23" s="10" t="s">
        <v>178</v>
      </c>
      <c r="N23" s="9">
        <v>39554.653439180001</v>
      </c>
      <c r="O23" s="10" t="s">
        <v>178</v>
      </c>
      <c r="P23" s="9">
        <v>4302.9359999999997</v>
      </c>
      <c r="Q23" s="10" t="s">
        <v>159</v>
      </c>
      <c r="R23" s="9">
        <v>156961.33635031999</v>
      </c>
      <c r="S23" s="10" t="s">
        <v>178</v>
      </c>
    </row>
    <row r="24" spans="1:19" x14ac:dyDescent="0.2">
      <c r="A24" s="12" t="s">
        <v>191</v>
      </c>
      <c r="B24" s="9">
        <v>2165.1880000000001</v>
      </c>
      <c r="C24" s="10" t="s">
        <v>159</v>
      </c>
      <c r="D24" s="9">
        <v>76140.569000000003</v>
      </c>
      <c r="E24" s="10" t="s">
        <v>178</v>
      </c>
      <c r="F24" s="9">
        <v>2106.5714349999998</v>
      </c>
      <c r="G24" s="10" t="s">
        <v>178</v>
      </c>
      <c r="H24" s="9">
        <v>31179.296999999999</v>
      </c>
      <c r="I24" s="10" t="s">
        <v>159</v>
      </c>
      <c r="J24" s="9">
        <v>8497.366</v>
      </c>
      <c r="K24" s="10" t="s">
        <v>178</v>
      </c>
      <c r="L24" s="9">
        <v>93.772300000000001</v>
      </c>
      <c r="M24" s="10" t="s">
        <v>178</v>
      </c>
      <c r="N24" s="9">
        <v>42355.320077999997</v>
      </c>
      <c r="O24" s="10" t="s">
        <v>178</v>
      </c>
      <c r="P24" s="9">
        <v>4553.0240000000003</v>
      </c>
      <c r="Q24" s="10" t="s">
        <v>159</v>
      </c>
      <c r="R24" s="9">
        <v>167091.10781300001</v>
      </c>
      <c r="S24" s="10" t="s">
        <v>178</v>
      </c>
    </row>
    <row r="25" spans="1:19" x14ac:dyDescent="0.2">
      <c r="A25" s="12" t="s">
        <v>193</v>
      </c>
      <c r="B25" s="9">
        <v>2220.4450000000002</v>
      </c>
      <c r="C25" s="10" t="s">
        <v>159</v>
      </c>
      <c r="D25" s="9">
        <v>81057.679000000004</v>
      </c>
      <c r="E25" s="10" t="s">
        <v>178</v>
      </c>
      <c r="F25" s="9">
        <v>2135.1743000000001</v>
      </c>
      <c r="G25" s="10" t="s">
        <v>178</v>
      </c>
      <c r="H25" s="9">
        <v>32814.517</v>
      </c>
      <c r="I25" s="10" t="s">
        <v>159</v>
      </c>
      <c r="J25" s="9">
        <v>8464.31</v>
      </c>
      <c r="K25" s="10" t="s">
        <v>178</v>
      </c>
      <c r="L25" s="9">
        <v>100.79</v>
      </c>
      <c r="M25" s="10" t="s">
        <v>178</v>
      </c>
      <c r="N25" s="9">
        <v>44277.118999999999</v>
      </c>
      <c r="O25" s="10" t="s">
        <v>178</v>
      </c>
      <c r="P25" s="9">
        <v>5272.53</v>
      </c>
      <c r="Q25" s="10" t="s">
        <v>159</v>
      </c>
      <c r="R25" s="9">
        <v>176342.5643</v>
      </c>
      <c r="S25" s="10" t="s">
        <v>178</v>
      </c>
    </row>
    <row r="26" spans="1:19" x14ac:dyDescent="0.2">
      <c r="A26" s="12" t="s">
        <v>194</v>
      </c>
      <c r="B26" s="9">
        <v>2279.5619999999999</v>
      </c>
      <c r="C26" s="10" t="s">
        <v>159</v>
      </c>
      <c r="D26" s="9">
        <v>82282.914999999994</v>
      </c>
      <c r="E26" s="10" t="s">
        <v>178</v>
      </c>
      <c r="F26" s="9">
        <v>2143.5698579999998</v>
      </c>
      <c r="G26" s="10" t="s">
        <v>178</v>
      </c>
      <c r="H26" s="9">
        <v>33738.010296</v>
      </c>
      <c r="I26" s="10" t="s">
        <v>159</v>
      </c>
      <c r="J26" s="9">
        <v>8030.9</v>
      </c>
      <c r="K26" s="10" t="s">
        <v>178</v>
      </c>
      <c r="L26" s="9">
        <v>96.143100000000004</v>
      </c>
      <c r="M26" s="10" t="s">
        <v>178</v>
      </c>
      <c r="N26" s="9">
        <v>41659.438732859999</v>
      </c>
      <c r="O26" s="10" t="s">
        <v>178</v>
      </c>
      <c r="P26" s="9">
        <v>4408.951</v>
      </c>
      <c r="Q26" s="10" t="s">
        <v>159</v>
      </c>
      <c r="R26" s="9">
        <v>174639.48998685999</v>
      </c>
      <c r="S26" s="10" t="s">
        <v>178</v>
      </c>
    </row>
    <row r="27" spans="1:19" x14ac:dyDescent="0.2">
      <c r="A27" s="12" t="s">
        <v>196</v>
      </c>
      <c r="B27" s="9">
        <v>2247.0079999999998</v>
      </c>
      <c r="C27" s="10" t="s">
        <v>159</v>
      </c>
      <c r="D27" s="9">
        <v>85182.433999999994</v>
      </c>
      <c r="E27" s="10" t="s">
        <v>178</v>
      </c>
      <c r="F27" s="9">
        <v>2387.6880000000001</v>
      </c>
      <c r="G27" s="10" t="s">
        <v>178</v>
      </c>
      <c r="H27" s="9">
        <v>35271.285148280003</v>
      </c>
      <c r="I27" s="10" t="s">
        <v>159</v>
      </c>
      <c r="J27" s="9">
        <v>8034.7529999999997</v>
      </c>
      <c r="K27" s="10" t="s">
        <v>178</v>
      </c>
      <c r="L27" s="9">
        <v>99.470626999999993</v>
      </c>
      <c r="M27" s="10" t="s">
        <v>178</v>
      </c>
      <c r="N27" s="9">
        <v>43985.73251365</v>
      </c>
      <c r="O27" s="10" t="s">
        <v>178</v>
      </c>
      <c r="P27" s="9">
        <v>4198.442</v>
      </c>
      <c r="Q27" s="10" t="s">
        <v>159</v>
      </c>
      <c r="R27" s="9">
        <v>181406.81328892999</v>
      </c>
      <c r="S27" s="10" t="s">
        <v>178</v>
      </c>
    </row>
    <row r="28" spans="1:19" x14ac:dyDescent="0.2">
      <c r="A28" s="12" t="s">
        <v>197</v>
      </c>
      <c r="B28" s="9">
        <v>2240.1489999999999</v>
      </c>
      <c r="C28" s="10" t="s">
        <v>159</v>
      </c>
      <c r="D28" s="9">
        <v>88467.141300000003</v>
      </c>
      <c r="E28" s="10" t="s">
        <v>178</v>
      </c>
      <c r="F28" s="9">
        <v>2383.5</v>
      </c>
      <c r="G28" s="10" t="s">
        <v>178</v>
      </c>
      <c r="H28" s="9">
        <v>36684.443893379997</v>
      </c>
      <c r="I28" s="10" t="s">
        <v>159</v>
      </c>
      <c r="J28" s="9">
        <v>8189.78</v>
      </c>
      <c r="K28" s="10" t="s">
        <v>178</v>
      </c>
      <c r="L28" s="9">
        <v>120.26936600000001</v>
      </c>
      <c r="M28" s="10" t="s">
        <v>178</v>
      </c>
      <c r="N28" s="9">
        <v>44179.197302139997</v>
      </c>
      <c r="O28" s="10" t="s">
        <v>178</v>
      </c>
      <c r="P28" s="9">
        <v>4335.66</v>
      </c>
      <c r="Q28" s="10" t="s">
        <v>159</v>
      </c>
      <c r="R28" s="9">
        <v>186600.14086151999</v>
      </c>
      <c r="S28" s="10" t="s">
        <v>178</v>
      </c>
    </row>
    <row r="29" spans="1:19" x14ac:dyDescent="0.2">
      <c r="A29" s="12" t="s">
        <v>198</v>
      </c>
      <c r="B29" s="9">
        <v>1768.7550000000001</v>
      </c>
      <c r="C29" s="10" t="s">
        <v>159</v>
      </c>
      <c r="D29" s="9">
        <v>75960.441000000006</v>
      </c>
      <c r="E29" s="10" t="s">
        <v>178</v>
      </c>
      <c r="F29" s="9">
        <v>2085.9290000000001</v>
      </c>
      <c r="G29" s="10" t="s">
        <v>159</v>
      </c>
      <c r="H29" s="9">
        <v>28564.074056410002</v>
      </c>
      <c r="I29" s="10" t="s">
        <v>159</v>
      </c>
      <c r="J29" s="9">
        <v>6304.8519999999999</v>
      </c>
      <c r="K29" s="10" t="s">
        <v>178</v>
      </c>
      <c r="L29" s="9">
        <v>132.997468</v>
      </c>
      <c r="M29" s="10" t="s">
        <v>178</v>
      </c>
      <c r="N29" s="9">
        <v>33296.204711480001</v>
      </c>
      <c r="O29" s="10" t="s">
        <v>178</v>
      </c>
      <c r="P29" s="9">
        <v>3513.5030000000002</v>
      </c>
      <c r="Q29" s="10" t="s">
        <v>159</v>
      </c>
      <c r="R29" s="9">
        <v>151626.75623589</v>
      </c>
      <c r="S29" s="10" t="s">
        <v>178</v>
      </c>
    </row>
    <row r="30" spans="1:19" x14ac:dyDescent="0.2">
      <c r="A30" s="12" t="s">
        <v>199</v>
      </c>
      <c r="B30" s="9">
        <v>2277.6752200000001</v>
      </c>
      <c r="C30" s="10" t="s">
        <v>159</v>
      </c>
      <c r="D30" s="9">
        <v>88301.258000000002</v>
      </c>
      <c r="E30" s="10" t="s">
        <v>178</v>
      </c>
      <c r="F30" s="9">
        <v>3005.7040000000002</v>
      </c>
      <c r="G30" s="10" t="s">
        <v>159</v>
      </c>
      <c r="H30" s="9">
        <v>42026.793534559998</v>
      </c>
      <c r="I30" s="10" t="s">
        <v>159</v>
      </c>
      <c r="J30" s="9">
        <v>9291.1769999999997</v>
      </c>
      <c r="K30" s="10" t="s">
        <v>178</v>
      </c>
      <c r="L30" s="9">
        <v>143.88812315000001</v>
      </c>
      <c r="M30" s="10" t="s">
        <v>178</v>
      </c>
      <c r="N30" s="9">
        <v>22753.61984119</v>
      </c>
      <c r="O30" s="10" t="s">
        <v>178</v>
      </c>
      <c r="P30" s="9">
        <v>3783.893</v>
      </c>
      <c r="Q30" s="10" t="s">
        <v>159</v>
      </c>
      <c r="R30" s="9">
        <v>171584.0087189</v>
      </c>
      <c r="S30" s="10" t="s">
        <v>178</v>
      </c>
    </row>
    <row r="31" spans="1:19" x14ac:dyDescent="0.2">
      <c r="A31" s="12" t="s">
        <v>200</v>
      </c>
      <c r="B31" s="9">
        <v>2184.5120700000002</v>
      </c>
      <c r="C31" s="10" t="s">
        <v>159</v>
      </c>
      <c r="D31" s="9">
        <v>91079.322</v>
      </c>
      <c r="E31" s="10" t="s">
        <v>178</v>
      </c>
      <c r="F31" s="9">
        <v>2791.0920000000001</v>
      </c>
      <c r="G31" s="10" t="s">
        <v>159</v>
      </c>
      <c r="H31" s="9">
        <v>41639.539447319999</v>
      </c>
      <c r="I31" s="10" t="s">
        <v>159</v>
      </c>
      <c r="J31" s="9">
        <v>10080.058999999999</v>
      </c>
      <c r="K31" s="10" t="s">
        <v>178</v>
      </c>
      <c r="L31" s="9">
        <v>151.59714399999999</v>
      </c>
      <c r="M31" s="10" t="s">
        <v>178</v>
      </c>
      <c r="N31" s="9">
        <v>32247.110741479999</v>
      </c>
      <c r="O31" s="10" t="s">
        <v>178</v>
      </c>
      <c r="P31" s="9">
        <v>3842.6840900000002</v>
      </c>
      <c r="Q31" s="10" t="s">
        <v>159</v>
      </c>
      <c r="R31" s="9">
        <v>184015.9164928</v>
      </c>
      <c r="S31" s="10" t="s">
        <v>178</v>
      </c>
    </row>
    <row r="32" spans="1:19" x14ac:dyDescent="0.2">
      <c r="A32" s="15" t="s">
        <v>201</v>
      </c>
      <c r="B32" s="13">
        <v>2669.9616099999998</v>
      </c>
      <c r="C32" s="14" t="s">
        <v>159</v>
      </c>
      <c r="D32" s="13">
        <v>108372.679</v>
      </c>
      <c r="E32" s="14" t="s">
        <v>178</v>
      </c>
      <c r="F32" s="13">
        <v>3179.5770000000002</v>
      </c>
      <c r="G32" s="14" t="s">
        <v>159</v>
      </c>
      <c r="H32" s="13">
        <v>47131.556391450002</v>
      </c>
      <c r="I32" s="14" t="s">
        <v>159</v>
      </c>
      <c r="J32" s="13">
        <v>11125.54024045</v>
      </c>
      <c r="K32" s="14" t="s">
        <v>178</v>
      </c>
      <c r="L32" s="13">
        <v>152.42681200000001</v>
      </c>
      <c r="M32" s="14" t="s">
        <v>178</v>
      </c>
      <c r="N32" s="13">
        <v>44046.180087879999</v>
      </c>
      <c r="O32" s="14" t="s">
        <v>178</v>
      </c>
      <c r="P32" s="13">
        <v>4300.5315270000001</v>
      </c>
      <c r="Q32" s="14" t="s">
        <v>159</v>
      </c>
      <c r="R32" s="13">
        <v>220978.45266878</v>
      </c>
      <c r="S32" s="14" t="s">
        <v>178</v>
      </c>
    </row>
    <row r="34" spans="1:2" x14ac:dyDescent="0.2">
      <c r="A34" s="16" t="s">
        <v>202</v>
      </c>
      <c r="B34" s="16" t="s">
        <v>203</v>
      </c>
    </row>
    <row r="37" spans="1:2" x14ac:dyDescent="0.2">
      <c r="B37" s="16" t="s">
        <v>208</v>
      </c>
    </row>
    <row r="40" spans="1:2" x14ac:dyDescent="0.2">
      <c r="A40" s="17" t="str">
        <f>HYPERLINK("#'MINOR_GAMING 15'!A2", "&lt;&lt;&lt; Previous table")</f>
        <v>&lt;&lt;&lt; Previous table</v>
      </c>
    </row>
    <row r="41" spans="1:2" x14ac:dyDescent="0.2">
      <c r="A41" s="17" t="str">
        <f>HYPERLINK("#'GAMING 2'!A2",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HYPERLINK("#'INDEX'!B97", "Link to index")</f>
        <v>Link to index</v>
      </c>
    </row>
    <row r="2" spans="1:19" ht="15.75" customHeight="1" x14ac:dyDescent="0.2">
      <c r="A2" s="25" t="s">
        <v>402</v>
      </c>
      <c r="B2" s="24"/>
      <c r="C2" s="24"/>
      <c r="D2" s="24"/>
      <c r="E2" s="24"/>
      <c r="F2" s="24"/>
      <c r="G2" s="24"/>
      <c r="H2" s="24"/>
      <c r="I2" s="24"/>
      <c r="J2" s="24"/>
      <c r="K2" s="24"/>
      <c r="L2" s="24"/>
      <c r="M2" s="24"/>
      <c r="N2" s="24"/>
      <c r="O2" s="24"/>
      <c r="P2" s="24"/>
      <c r="Q2" s="24"/>
      <c r="R2" s="24"/>
      <c r="S2" s="24"/>
    </row>
    <row r="3" spans="1:19" ht="15.75" customHeight="1" x14ac:dyDescent="0.2">
      <c r="A3" s="25" t="s">
        <v>115</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2690.0266835820898</v>
      </c>
      <c r="C7" s="10" t="s">
        <v>159</v>
      </c>
      <c r="D7" s="9">
        <v>67659.030967669707</v>
      </c>
      <c r="E7" s="10" t="s">
        <v>159</v>
      </c>
      <c r="F7" s="9">
        <v>1421.39890746269</v>
      </c>
      <c r="G7" s="10" t="s">
        <v>159</v>
      </c>
      <c r="H7" s="9">
        <v>18772.688498507501</v>
      </c>
      <c r="I7" s="10" t="s">
        <v>159</v>
      </c>
      <c r="J7" s="9">
        <v>7668.2608119403003</v>
      </c>
      <c r="K7" s="10" t="s">
        <v>159</v>
      </c>
      <c r="L7" s="9">
        <v>2547.13408656716</v>
      </c>
      <c r="M7" s="10" t="s">
        <v>159</v>
      </c>
      <c r="N7" s="9">
        <v>62603.768847761203</v>
      </c>
      <c r="O7" s="10" t="s">
        <v>178</v>
      </c>
      <c r="P7" s="9">
        <v>4260.3174805970102</v>
      </c>
      <c r="Q7" s="10" t="s">
        <v>159</v>
      </c>
      <c r="R7" s="9">
        <v>167622.62628408801</v>
      </c>
      <c r="S7" s="10" t="s">
        <v>178</v>
      </c>
    </row>
    <row r="8" spans="1:19" x14ac:dyDescent="0.2">
      <c r="A8" s="12" t="s">
        <v>171</v>
      </c>
      <c r="B8" s="9">
        <v>3020.7328938053101</v>
      </c>
      <c r="C8" s="10" t="s">
        <v>159</v>
      </c>
      <c r="D8" s="9">
        <v>74957.875360264705</v>
      </c>
      <c r="E8" s="10" t="s">
        <v>159</v>
      </c>
      <c r="F8" s="9">
        <v>1611.2740884955799</v>
      </c>
      <c r="G8" s="10" t="s">
        <v>159</v>
      </c>
      <c r="H8" s="9">
        <v>22286.093123893799</v>
      </c>
      <c r="I8" s="10" t="s">
        <v>159</v>
      </c>
      <c r="J8" s="9">
        <v>8460.61149557522</v>
      </c>
      <c r="K8" s="10" t="s">
        <v>159</v>
      </c>
      <c r="L8" s="9">
        <v>2881.8423185840702</v>
      </c>
      <c r="M8" s="10" t="s">
        <v>159</v>
      </c>
      <c r="N8" s="9">
        <v>59016.112247787598</v>
      </c>
      <c r="O8" s="10" t="s">
        <v>178</v>
      </c>
      <c r="P8" s="9">
        <v>3590.03792920354</v>
      </c>
      <c r="Q8" s="10" t="s">
        <v>159</v>
      </c>
      <c r="R8" s="9">
        <v>175824.57945761</v>
      </c>
      <c r="S8" s="10" t="s">
        <v>178</v>
      </c>
    </row>
    <row r="9" spans="1:19" x14ac:dyDescent="0.2">
      <c r="A9" s="12" t="s">
        <v>172</v>
      </c>
      <c r="B9" s="9">
        <v>3246.2710806916398</v>
      </c>
      <c r="C9" s="10" t="s">
        <v>159</v>
      </c>
      <c r="D9" s="9">
        <v>81426.752137587697</v>
      </c>
      <c r="E9" s="10" t="s">
        <v>159</v>
      </c>
      <c r="F9" s="9">
        <v>1944.4984755043199</v>
      </c>
      <c r="G9" s="10" t="s">
        <v>159</v>
      </c>
      <c r="H9" s="9">
        <v>25053.801328530299</v>
      </c>
      <c r="I9" s="10" t="s">
        <v>159</v>
      </c>
      <c r="J9" s="9">
        <v>9011.4744812680092</v>
      </c>
      <c r="K9" s="10" t="s">
        <v>159</v>
      </c>
      <c r="L9" s="9">
        <v>3116.6412812325598</v>
      </c>
      <c r="M9" s="10" t="s">
        <v>159</v>
      </c>
      <c r="N9" s="9">
        <v>64098.432804034601</v>
      </c>
      <c r="O9" s="10" t="s">
        <v>178</v>
      </c>
      <c r="P9" s="9">
        <v>3550.6154438040298</v>
      </c>
      <c r="Q9" s="10" t="s">
        <v>159</v>
      </c>
      <c r="R9" s="9">
        <v>191448.48703265301</v>
      </c>
      <c r="S9" s="10" t="s">
        <v>178</v>
      </c>
    </row>
    <row r="10" spans="1:19" x14ac:dyDescent="0.2">
      <c r="A10" s="12" t="s">
        <v>173</v>
      </c>
      <c r="B10" s="9">
        <v>3266.8842961956502</v>
      </c>
      <c r="C10" s="10" t="s">
        <v>159</v>
      </c>
      <c r="D10" s="9">
        <v>77586.438461348793</v>
      </c>
      <c r="E10" s="10" t="s">
        <v>159</v>
      </c>
      <c r="F10" s="9">
        <v>2304.44535326087</v>
      </c>
      <c r="G10" s="10" t="s">
        <v>159</v>
      </c>
      <c r="H10" s="9">
        <v>25573.967804347802</v>
      </c>
      <c r="I10" s="10" t="s">
        <v>159</v>
      </c>
      <c r="J10" s="9">
        <v>9475.2254347826092</v>
      </c>
      <c r="K10" s="10" t="s">
        <v>159</v>
      </c>
      <c r="L10" s="9">
        <v>3322.8042798913002</v>
      </c>
      <c r="M10" s="10" t="s">
        <v>159</v>
      </c>
      <c r="N10" s="9">
        <v>62542.556192934797</v>
      </c>
      <c r="O10" s="10" t="s">
        <v>178</v>
      </c>
      <c r="P10" s="9">
        <v>3298.35423913043</v>
      </c>
      <c r="Q10" s="10" t="s">
        <v>159</v>
      </c>
      <c r="R10" s="9">
        <v>187370.67606189201</v>
      </c>
      <c r="S10" s="10" t="s">
        <v>178</v>
      </c>
    </row>
    <row r="11" spans="1:19" x14ac:dyDescent="0.2">
      <c r="A11" s="12" t="s">
        <v>174</v>
      </c>
      <c r="B11" s="9">
        <v>3455.3027318362001</v>
      </c>
      <c r="C11" s="10" t="s">
        <v>159</v>
      </c>
      <c r="D11" s="9">
        <v>81720.701120211394</v>
      </c>
      <c r="E11" s="10" t="s">
        <v>178</v>
      </c>
      <c r="F11" s="9">
        <v>2447.2573030150902</v>
      </c>
      <c r="G11" s="10" t="s">
        <v>178</v>
      </c>
      <c r="H11" s="9">
        <v>26298.1772892999</v>
      </c>
      <c r="I11" s="10" t="s">
        <v>159</v>
      </c>
      <c r="J11" s="9">
        <v>10302.6817093791</v>
      </c>
      <c r="K11" s="10" t="s">
        <v>159</v>
      </c>
      <c r="L11" s="9">
        <v>3314.08331571995</v>
      </c>
      <c r="M11" s="10" t="s">
        <v>159</v>
      </c>
      <c r="N11" s="9">
        <v>60189.172525759597</v>
      </c>
      <c r="O11" s="10" t="s">
        <v>178</v>
      </c>
      <c r="P11" s="9">
        <v>3287.0343566710699</v>
      </c>
      <c r="Q11" s="10" t="s">
        <v>159</v>
      </c>
      <c r="R11" s="9">
        <v>191014.410351892</v>
      </c>
      <c r="S11" s="10" t="s">
        <v>178</v>
      </c>
    </row>
    <row r="12" spans="1:19" x14ac:dyDescent="0.2">
      <c r="A12" s="12" t="s">
        <v>175</v>
      </c>
      <c r="B12" s="9">
        <v>3572.35832307692</v>
      </c>
      <c r="C12" s="10" t="s">
        <v>159</v>
      </c>
      <c r="D12" s="9">
        <v>82934.828307692296</v>
      </c>
      <c r="E12" s="10" t="s">
        <v>178</v>
      </c>
      <c r="F12" s="9">
        <v>2709.7661769230799</v>
      </c>
      <c r="G12" s="10" t="s">
        <v>178</v>
      </c>
      <c r="H12" s="9">
        <v>28201.864823076899</v>
      </c>
      <c r="I12" s="10" t="s">
        <v>159</v>
      </c>
      <c r="J12" s="9">
        <v>11119.8092307692</v>
      </c>
      <c r="K12" s="10" t="s">
        <v>159</v>
      </c>
      <c r="L12" s="9">
        <v>3405.0776999999998</v>
      </c>
      <c r="M12" s="10" t="s">
        <v>159</v>
      </c>
      <c r="N12" s="9">
        <v>54612.129392307703</v>
      </c>
      <c r="O12" s="10" t="s">
        <v>178</v>
      </c>
      <c r="P12" s="9">
        <v>2941.35362307692</v>
      </c>
      <c r="Q12" s="10" t="s">
        <v>159</v>
      </c>
      <c r="R12" s="9">
        <v>189497.187576923</v>
      </c>
      <c r="S12" s="10" t="s">
        <v>178</v>
      </c>
    </row>
    <row r="13" spans="1:19" x14ac:dyDescent="0.2">
      <c r="A13" s="12" t="s">
        <v>179</v>
      </c>
      <c r="B13" s="9">
        <v>3643.22534418022</v>
      </c>
      <c r="C13" s="10" t="s">
        <v>159</v>
      </c>
      <c r="D13" s="9">
        <v>85249.065424280299</v>
      </c>
      <c r="E13" s="10" t="s">
        <v>178</v>
      </c>
      <c r="F13" s="9">
        <v>2626.6531088861102</v>
      </c>
      <c r="G13" s="10" t="s">
        <v>178</v>
      </c>
      <c r="H13" s="9">
        <v>31514.392182728399</v>
      </c>
      <c r="I13" s="10" t="s">
        <v>159</v>
      </c>
      <c r="J13" s="9">
        <v>12073.622129076301</v>
      </c>
      <c r="K13" s="10" t="s">
        <v>159</v>
      </c>
      <c r="L13" s="9">
        <v>3535.8144780976199</v>
      </c>
      <c r="M13" s="10" t="s">
        <v>159</v>
      </c>
      <c r="N13" s="9">
        <v>52422.993709636998</v>
      </c>
      <c r="O13" s="10" t="s">
        <v>178</v>
      </c>
      <c r="P13" s="9">
        <v>3150.0296695869802</v>
      </c>
      <c r="Q13" s="10" t="s">
        <v>159</v>
      </c>
      <c r="R13" s="9">
        <v>194215.796046473</v>
      </c>
      <c r="S13" s="10" t="s">
        <v>178</v>
      </c>
    </row>
    <row r="14" spans="1:19" x14ac:dyDescent="0.2">
      <c r="A14" s="12" t="s">
        <v>180</v>
      </c>
      <c r="B14" s="9">
        <v>3492.8272518337399</v>
      </c>
      <c r="C14" s="10" t="s">
        <v>159</v>
      </c>
      <c r="D14" s="9">
        <v>89147.748498777495</v>
      </c>
      <c r="E14" s="10" t="s">
        <v>178</v>
      </c>
      <c r="F14" s="9">
        <v>2789.6268190709102</v>
      </c>
      <c r="G14" s="10" t="s">
        <v>178</v>
      </c>
      <c r="H14" s="9">
        <v>34130.782144254299</v>
      </c>
      <c r="I14" s="10" t="s">
        <v>159</v>
      </c>
      <c r="J14" s="9">
        <v>12545.185290953499</v>
      </c>
      <c r="K14" s="10" t="s">
        <v>159</v>
      </c>
      <c r="L14" s="9">
        <v>3612.7321613691902</v>
      </c>
      <c r="M14" s="10" t="s">
        <v>159</v>
      </c>
      <c r="N14" s="9">
        <v>52462.707777506097</v>
      </c>
      <c r="O14" s="10" t="s">
        <v>178</v>
      </c>
      <c r="P14" s="9">
        <v>3288.7331735941302</v>
      </c>
      <c r="Q14" s="10" t="s">
        <v>159</v>
      </c>
      <c r="R14" s="9">
        <v>201470.34311735901</v>
      </c>
      <c r="S14" s="10" t="s">
        <v>178</v>
      </c>
    </row>
    <row r="15" spans="1:19" x14ac:dyDescent="0.2">
      <c r="A15" s="12" t="s">
        <v>181</v>
      </c>
      <c r="B15" s="9">
        <v>3583.3527298578201</v>
      </c>
      <c r="C15" s="10" t="s">
        <v>159</v>
      </c>
      <c r="D15" s="9">
        <v>90440.034035545003</v>
      </c>
      <c r="E15" s="10" t="s">
        <v>178</v>
      </c>
      <c r="F15" s="9">
        <v>2965.1847459952601</v>
      </c>
      <c r="G15" s="10" t="s">
        <v>178</v>
      </c>
      <c r="H15" s="9">
        <v>35260.534556872</v>
      </c>
      <c r="I15" s="10" t="s">
        <v>159</v>
      </c>
      <c r="J15" s="9">
        <v>12749.8385260664</v>
      </c>
      <c r="K15" s="10" t="s">
        <v>159</v>
      </c>
      <c r="L15" s="9">
        <v>3237.2177600473901</v>
      </c>
      <c r="M15" s="10" t="s">
        <v>159</v>
      </c>
      <c r="N15" s="9">
        <v>52022.460348341199</v>
      </c>
      <c r="O15" s="10" t="s">
        <v>178</v>
      </c>
      <c r="P15" s="9">
        <v>3488.9144289099499</v>
      </c>
      <c r="Q15" s="10" t="s">
        <v>159</v>
      </c>
      <c r="R15" s="9">
        <v>203747.53713163501</v>
      </c>
      <c r="S15" s="10" t="s">
        <v>178</v>
      </c>
    </row>
    <row r="16" spans="1:19" x14ac:dyDescent="0.2">
      <c r="A16" s="12" t="s">
        <v>182</v>
      </c>
      <c r="B16" s="9">
        <v>3455.3482301496001</v>
      </c>
      <c r="C16" s="10" t="s">
        <v>159</v>
      </c>
      <c r="D16" s="9">
        <v>93039.623813578801</v>
      </c>
      <c r="E16" s="10" t="s">
        <v>178</v>
      </c>
      <c r="F16" s="9">
        <v>2754.4449044879202</v>
      </c>
      <c r="G16" s="10" t="s">
        <v>178</v>
      </c>
      <c r="H16" s="9">
        <v>33110.866679895102</v>
      </c>
      <c r="I16" s="10" t="s">
        <v>159</v>
      </c>
      <c r="J16" s="9">
        <v>13478.014025316499</v>
      </c>
      <c r="K16" s="10" t="s">
        <v>159</v>
      </c>
      <c r="L16" s="9">
        <v>115.152669735328</v>
      </c>
      <c r="M16" s="10" t="s">
        <v>178</v>
      </c>
      <c r="N16" s="9">
        <v>52090.5723659379</v>
      </c>
      <c r="O16" s="10" t="s">
        <v>178</v>
      </c>
      <c r="P16" s="9">
        <v>4242.0274798619103</v>
      </c>
      <c r="Q16" s="10" t="s">
        <v>159</v>
      </c>
      <c r="R16" s="9">
        <v>202286.050168963</v>
      </c>
      <c r="S16" s="10" t="s">
        <v>178</v>
      </c>
    </row>
    <row r="17" spans="1:19" x14ac:dyDescent="0.2">
      <c r="A17" s="12" t="s">
        <v>183</v>
      </c>
      <c r="B17" s="9">
        <v>3292.21675723831</v>
      </c>
      <c r="C17" s="10" t="s">
        <v>159</v>
      </c>
      <c r="D17" s="9">
        <v>82904.108351893097</v>
      </c>
      <c r="E17" s="10" t="s">
        <v>178</v>
      </c>
      <c r="F17" s="9">
        <v>2875.1744766102902</v>
      </c>
      <c r="G17" s="10" t="s">
        <v>178</v>
      </c>
      <c r="H17" s="9">
        <v>35156.2589533317</v>
      </c>
      <c r="I17" s="10" t="s">
        <v>159</v>
      </c>
      <c r="J17" s="9">
        <v>12708.961175946601</v>
      </c>
      <c r="K17" s="10" t="s">
        <v>159</v>
      </c>
      <c r="L17" s="9">
        <v>116.63725389755</v>
      </c>
      <c r="M17" s="10" t="s">
        <v>178</v>
      </c>
      <c r="N17" s="9">
        <v>52927.368354120299</v>
      </c>
      <c r="O17" s="10" t="s">
        <v>178</v>
      </c>
      <c r="P17" s="9">
        <v>4416.5690979955498</v>
      </c>
      <c r="Q17" s="10" t="s">
        <v>159</v>
      </c>
      <c r="R17" s="9">
        <v>194397.294421033</v>
      </c>
      <c r="S17" s="10" t="s">
        <v>178</v>
      </c>
    </row>
    <row r="18" spans="1:19" x14ac:dyDescent="0.2">
      <c r="A18" s="12" t="s">
        <v>185</v>
      </c>
      <c r="B18" s="9">
        <v>3177.2903131749499</v>
      </c>
      <c r="C18" s="10" t="s">
        <v>159</v>
      </c>
      <c r="D18" s="9">
        <v>84260.833211663106</v>
      </c>
      <c r="E18" s="10" t="s">
        <v>178</v>
      </c>
      <c r="F18" s="9">
        <v>2905.1619423093998</v>
      </c>
      <c r="G18" s="10" t="s">
        <v>178</v>
      </c>
      <c r="H18" s="9">
        <v>36349.888665226797</v>
      </c>
      <c r="I18" s="10" t="s">
        <v>159</v>
      </c>
      <c r="J18" s="9">
        <v>12523.9354989201</v>
      </c>
      <c r="K18" s="10" t="s">
        <v>159</v>
      </c>
      <c r="L18" s="9">
        <v>109.75305615550801</v>
      </c>
      <c r="M18" s="10" t="s">
        <v>178</v>
      </c>
      <c r="N18" s="9">
        <v>53725.078107991401</v>
      </c>
      <c r="O18" s="10" t="s">
        <v>178</v>
      </c>
      <c r="P18" s="9">
        <v>4721.1219982594002</v>
      </c>
      <c r="Q18" s="10" t="s">
        <v>159</v>
      </c>
      <c r="R18" s="9">
        <v>197773.06279370101</v>
      </c>
      <c r="S18" s="10" t="s">
        <v>178</v>
      </c>
    </row>
    <row r="19" spans="1:19" x14ac:dyDescent="0.2">
      <c r="A19" s="12" t="s">
        <v>186</v>
      </c>
      <c r="B19" s="9">
        <v>3099.99074050633</v>
      </c>
      <c r="C19" s="10" t="s">
        <v>159</v>
      </c>
      <c r="D19" s="9">
        <v>82144.880487341798</v>
      </c>
      <c r="E19" s="10" t="s">
        <v>178</v>
      </c>
      <c r="F19" s="9">
        <v>2639.48757846835</v>
      </c>
      <c r="G19" s="10" t="s">
        <v>178</v>
      </c>
      <c r="H19" s="9">
        <v>34598.716386075903</v>
      </c>
      <c r="I19" s="10" t="s">
        <v>159</v>
      </c>
      <c r="J19" s="9">
        <v>12021.702835443</v>
      </c>
      <c r="K19" s="10" t="s">
        <v>159</v>
      </c>
      <c r="L19" s="9">
        <v>124.03993670886101</v>
      </c>
      <c r="M19" s="10" t="s">
        <v>178</v>
      </c>
      <c r="N19" s="9">
        <v>52063.353810544701</v>
      </c>
      <c r="O19" s="10" t="s">
        <v>178</v>
      </c>
      <c r="P19" s="9">
        <v>4577.6003734177202</v>
      </c>
      <c r="Q19" s="10" t="s">
        <v>159</v>
      </c>
      <c r="R19" s="9">
        <v>191269.77214850701</v>
      </c>
      <c r="S19" s="10" t="s">
        <v>178</v>
      </c>
    </row>
    <row r="20" spans="1:19" x14ac:dyDescent="0.2">
      <c r="A20" s="12" t="s">
        <v>187</v>
      </c>
      <c r="B20" s="9">
        <v>3146.1288945752299</v>
      </c>
      <c r="C20" s="10" t="s">
        <v>159</v>
      </c>
      <c r="D20" s="9">
        <v>85977.794597748201</v>
      </c>
      <c r="E20" s="10" t="s">
        <v>178</v>
      </c>
      <c r="F20" s="9">
        <v>2404.4557863132</v>
      </c>
      <c r="G20" s="10" t="s">
        <v>178</v>
      </c>
      <c r="H20" s="9">
        <v>35261.354081883299</v>
      </c>
      <c r="I20" s="10" t="s">
        <v>159</v>
      </c>
      <c r="J20" s="9">
        <v>11955.5197830092</v>
      </c>
      <c r="K20" s="10" t="s">
        <v>159</v>
      </c>
      <c r="L20" s="9">
        <v>112.15131218014299</v>
      </c>
      <c r="M20" s="10" t="s">
        <v>178</v>
      </c>
      <c r="N20" s="9">
        <v>52592.420966223101</v>
      </c>
      <c r="O20" s="10" t="s">
        <v>178</v>
      </c>
      <c r="P20" s="9">
        <v>4453.5656192425804</v>
      </c>
      <c r="Q20" s="10" t="s">
        <v>159</v>
      </c>
      <c r="R20" s="9">
        <v>195903.391041175</v>
      </c>
      <c r="S20" s="10" t="s">
        <v>178</v>
      </c>
    </row>
    <row r="21" spans="1:19" x14ac:dyDescent="0.2">
      <c r="A21" s="12" t="s">
        <v>188</v>
      </c>
      <c r="B21" s="9">
        <v>3107.5837200000001</v>
      </c>
      <c r="C21" s="10" t="s">
        <v>159</v>
      </c>
      <c r="D21" s="9">
        <v>88131.535776000004</v>
      </c>
      <c r="E21" s="10" t="s">
        <v>178</v>
      </c>
      <c r="F21" s="9">
        <v>2403.0521956440002</v>
      </c>
      <c r="G21" s="10" t="s">
        <v>178</v>
      </c>
      <c r="H21" s="9">
        <v>36248.251032</v>
      </c>
      <c r="I21" s="10" t="s">
        <v>159</v>
      </c>
      <c r="J21" s="9">
        <v>11765.057994000001</v>
      </c>
      <c r="K21" s="10" t="s">
        <v>159</v>
      </c>
      <c r="L21" s="9">
        <v>119.095704</v>
      </c>
      <c r="M21" s="10" t="s">
        <v>178</v>
      </c>
      <c r="N21" s="9">
        <v>52278.672599999998</v>
      </c>
      <c r="O21" s="10" t="s">
        <v>178</v>
      </c>
      <c r="P21" s="9">
        <v>4995.9528300000002</v>
      </c>
      <c r="Q21" s="10" t="s">
        <v>159</v>
      </c>
      <c r="R21" s="9">
        <v>199049.201851644</v>
      </c>
      <c r="S21" s="10" t="s">
        <v>178</v>
      </c>
    </row>
    <row r="22" spans="1:19" x14ac:dyDescent="0.2">
      <c r="A22" s="12" t="s">
        <v>189</v>
      </c>
      <c r="B22" s="9">
        <v>3051.0925865102599</v>
      </c>
      <c r="C22" s="10" t="s">
        <v>159</v>
      </c>
      <c r="D22" s="9">
        <v>88403.036392961905</v>
      </c>
      <c r="E22" s="10" t="s">
        <v>178</v>
      </c>
      <c r="F22" s="9">
        <v>2361.66618260411</v>
      </c>
      <c r="G22" s="10" t="s">
        <v>178</v>
      </c>
      <c r="H22" s="9">
        <v>36411.613055718502</v>
      </c>
      <c r="I22" s="10" t="s">
        <v>159</v>
      </c>
      <c r="J22" s="9">
        <v>11433.6342052786</v>
      </c>
      <c r="K22" s="10" t="s">
        <v>159</v>
      </c>
      <c r="L22" s="9">
        <v>141.54592961876801</v>
      </c>
      <c r="M22" s="10" t="s">
        <v>178</v>
      </c>
      <c r="N22" s="9">
        <v>49590.494868035203</v>
      </c>
      <c r="O22" s="10" t="s">
        <v>178</v>
      </c>
      <c r="P22" s="9">
        <v>4920.6230146627604</v>
      </c>
      <c r="Q22" s="10" t="s">
        <v>159</v>
      </c>
      <c r="R22" s="9">
        <v>196313.70623539001</v>
      </c>
      <c r="S22" s="10" t="s">
        <v>178</v>
      </c>
    </row>
    <row r="23" spans="1:19" x14ac:dyDescent="0.2">
      <c r="A23" s="12" t="s">
        <v>190</v>
      </c>
      <c r="B23" s="9">
        <v>2907.82944</v>
      </c>
      <c r="C23" s="10" t="s">
        <v>159</v>
      </c>
      <c r="D23" s="9">
        <v>89048.4279204552</v>
      </c>
      <c r="E23" s="10" t="s">
        <v>178</v>
      </c>
      <c r="F23" s="9">
        <v>2427.0153154285699</v>
      </c>
      <c r="G23" s="10" t="s">
        <v>178</v>
      </c>
      <c r="H23" s="9">
        <v>36122.539525714303</v>
      </c>
      <c r="I23" s="10" t="s">
        <v>159</v>
      </c>
      <c r="J23" s="9">
        <v>10918.25376</v>
      </c>
      <c r="K23" s="10" t="s">
        <v>178</v>
      </c>
      <c r="L23" s="9">
        <v>117.194458628571</v>
      </c>
      <c r="M23" s="10" t="s">
        <v>178</v>
      </c>
      <c r="N23" s="9">
        <v>49499.8234467453</v>
      </c>
      <c r="O23" s="10" t="s">
        <v>178</v>
      </c>
      <c r="P23" s="9">
        <v>5384.8170514285703</v>
      </c>
      <c r="Q23" s="10" t="s">
        <v>159</v>
      </c>
      <c r="R23" s="9">
        <v>196425.9009184</v>
      </c>
      <c r="S23" s="10" t="s">
        <v>178</v>
      </c>
    </row>
    <row r="24" spans="1:19" x14ac:dyDescent="0.2">
      <c r="A24" s="12" t="s">
        <v>191</v>
      </c>
      <c r="B24" s="9">
        <v>2663.9110786516899</v>
      </c>
      <c r="C24" s="10" t="s">
        <v>159</v>
      </c>
      <c r="D24" s="9">
        <v>93678.565230337103</v>
      </c>
      <c r="E24" s="10" t="s">
        <v>178</v>
      </c>
      <c r="F24" s="9">
        <v>2591.7929453089901</v>
      </c>
      <c r="G24" s="10" t="s">
        <v>178</v>
      </c>
      <c r="H24" s="9">
        <v>38361.045185393297</v>
      </c>
      <c r="I24" s="10" t="s">
        <v>159</v>
      </c>
      <c r="J24" s="9">
        <v>10454.6244606742</v>
      </c>
      <c r="K24" s="10" t="s">
        <v>178</v>
      </c>
      <c r="L24" s="9">
        <v>115.37153764044901</v>
      </c>
      <c r="M24" s="10" t="s">
        <v>178</v>
      </c>
      <c r="N24" s="9">
        <v>52111.320770123602</v>
      </c>
      <c r="O24" s="10" t="s">
        <v>178</v>
      </c>
      <c r="P24" s="9">
        <v>5601.7542471910101</v>
      </c>
      <c r="Q24" s="10" t="s">
        <v>159</v>
      </c>
      <c r="R24" s="9">
        <v>205578.38545532001</v>
      </c>
      <c r="S24" s="10" t="s">
        <v>178</v>
      </c>
    </row>
    <row r="25" spans="1:19" x14ac:dyDescent="0.2">
      <c r="A25" s="12" t="s">
        <v>193</v>
      </c>
      <c r="B25" s="9">
        <v>2694.0579224376702</v>
      </c>
      <c r="C25" s="10" t="s">
        <v>159</v>
      </c>
      <c r="D25" s="9">
        <v>98346.990033241003</v>
      </c>
      <c r="E25" s="10" t="s">
        <v>178</v>
      </c>
      <c r="F25" s="9">
        <v>2590.5992891966798</v>
      </c>
      <c r="G25" s="10" t="s">
        <v>178</v>
      </c>
      <c r="H25" s="9">
        <v>39813.735307479197</v>
      </c>
      <c r="I25" s="10" t="s">
        <v>159</v>
      </c>
      <c r="J25" s="9">
        <v>10269.716842105299</v>
      </c>
      <c r="K25" s="10" t="s">
        <v>178</v>
      </c>
      <c r="L25" s="9">
        <v>122.288144044321</v>
      </c>
      <c r="M25" s="10" t="s">
        <v>178</v>
      </c>
      <c r="N25" s="9">
        <v>53721.269036011101</v>
      </c>
      <c r="O25" s="10" t="s">
        <v>178</v>
      </c>
      <c r="P25" s="9">
        <v>6397.1416620498603</v>
      </c>
      <c r="Q25" s="10" t="s">
        <v>159</v>
      </c>
      <c r="R25" s="9">
        <v>213955.798236565</v>
      </c>
      <c r="S25" s="10" t="s">
        <v>178</v>
      </c>
    </row>
    <row r="26" spans="1:19" x14ac:dyDescent="0.2">
      <c r="A26" s="12" t="s">
        <v>194</v>
      </c>
      <c r="B26" s="9">
        <v>2718.0984283121602</v>
      </c>
      <c r="C26" s="10" t="s">
        <v>159</v>
      </c>
      <c r="D26" s="9">
        <v>98112.296107078</v>
      </c>
      <c r="E26" s="10" t="s">
        <v>178</v>
      </c>
      <c r="F26" s="9">
        <v>2555.9444586315799</v>
      </c>
      <c r="G26" s="10" t="s">
        <v>178</v>
      </c>
      <c r="H26" s="9">
        <v>40228.4442186425</v>
      </c>
      <c r="I26" s="10" t="s">
        <v>159</v>
      </c>
      <c r="J26" s="9">
        <v>9575.8644283121594</v>
      </c>
      <c r="K26" s="10" t="s">
        <v>178</v>
      </c>
      <c r="L26" s="9">
        <v>114.638868784029</v>
      </c>
      <c r="M26" s="10" t="s">
        <v>178</v>
      </c>
      <c r="N26" s="9">
        <v>49673.7772186734</v>
      </c>
      <c r="O26" s="10" t="s">
        <v>178</v>
      </c>
      <c r="P26" s="9">
        <v>5257.1339509981899</v>
      </c>
      <c r="Q26" s="10" t="s">
        <v>159</v>
      </c>
      <c r="R26" s="9">
        <v>208236.19767943199</v>
      </c>
      <c r="S26" s="10" t="s">
        <v>178</v>
      </c>
    </row>
    <row r="27" spans="1:19" x14ac:dyDescent="0.2">
      <c r="A27" s="12" t="s">
        <v>196</v>
      </c>
      <c r="B27" s="9">
        <v>2629.1794407836201</v>
      </c>
      <c r="C27" s="10" t="s">
        <v>159</v>
      </c>
      <c r="D27" s="9">
        <v>99670.274511130905</v>
      </c>
      <c r="E27" s="10" t="s">
        <v>178</v>
      </c>
      <c r="F27" s="9">
        <v>2793.7863152270702</v>
      </c>
      <c r="G27" s="10" t="s">
        <v>178</v>
      </c>
      <c r="H27" s="9">
        <v>41270.230351593898</v>
      </c>
      <c r="I27" s="10" t="s">
        <v>159</v>
      </c>
      <c r="J27" s="9">
        <v>9401.3049349955509</v>
      </c>
      <c r="K27" s="10" t="s">
        <v>178</v>
      </c>
      <c r="L27" s="9">
        <v>116.388605412289</v>
      </c>
      <c r="M27" s="10" t="s">
        <v>178</v>
      </c>
      <c r="N27" s="9">
        <v>51466.832166461398</v>
      </c>
      <c r="O27" s="10" t="s">
        <v>178</v>
      </c>
      <c r="P27" s="9">
        <v>4912.5136135351704</v>
      </c>
      <c r="Q27" s="10" t="s">
        <v>159</v>
      </c>
      <c r="R27" s="9">
        <v>212260.50993914</v>
      </c>
      <c r="S27" s="10" t="s">
        <v>178</v>
      </c>
    </row>
    <row r="28" spans="1:19" x14ac:dyDescent="0.2">
      <c r="A28" s="12" t="s">
        <v>197</v>
      </c>
      <c r="B28" s="9">
        <v>2579.8034934268198</v>
      </c>
      <c r="C28" s="10" t="s">
        <v>159</v>
      </c>
      <c r="D28" s="9">
        <v>101880.651768799</v>
      </c>
      <c r="E28" s="10" t="s">
        <v>178</v>
      </c>
      <c r="F28" s="9">
        <v>2744.88957055215</v>
      </c>
      <c r="G28" s="10" t="s">
        <v>178</v>
      </c>
      <c r="H28" s="9">
        <v>42246.590075286003</v>
      </c>
      <c r="I28" s="10" t="s">
        <v>159</v>
      </c>
      <c r="J28" s="9">
        <v>9431.5257843996496</v>
      </c>
      <c r="K28" s="10" t="s">
        <v>178</v>
      </c>
      <c r="L28" s="9">
        <v>138.50477381595101</v>
      </c>
      <c r="M28" s="10" t="s">
        <v>178</v>
      </c>
      <c r="N28" s="9">
        <v>50877.708374243601</v>
      </c>
      <c r="O28" s="10" t="s">
        <v>178</v>
      </c>
      <c r="P28" s="9">
        <v>4993.0387730061402</v>
      </c>
      <c r="Q28" s="10" t="s">
        <v>159</v>
      </c>
      <c r="R28" s="9">
        <v>214892.71261352999</v>
      </c>
      <c r="S28" s="10" t="s">
        <v>178</v>
      </c>
    </row>
    <row r="29" spans="1:19" x14ac:dyDescent="0.2">
      <c r="A29" s="12" t="s">
        <v>198</v>
      </c>
      <c r="B29" s="9">
        <v>2008.7675626620601</v>
      </c>
      <c r="C29" s="10" t="s">
        <v>159</v>
      </c>
      <c r="D29" s="9">
        <v>86267.951144338804</v>
      </c>
      <c r="E29" s="10" t="s">
        <v>178</v>
      </c>
      <c r="F29" s="9">
        <v>2368.98073120138</v>
      </c>
      <c r="G29" s="10" t="s">
        <v>159</v>
      </c>
      <c r="H29" s="9">
        <v>32440.097934418998</v>
      </c>
      <c r="I29" s="10" t="s">
        <v>159</v>
      </c>
      <c r="J29" s="9">
        <v>7160.3937147795996</v>
      </c>
      <c r="K29" s="10" t="s">
        <v>178</v>
      </c>
      <c r="L29" s="9">
        <v>151.044661151253</v>
      </c>
      <c r="M29" s="10" t="s">
        <v>178</v>
      </c>
      <c r="N29" s="9">
        <v>37814.358678379198</v>
      </c>
      <c r="O29" s="10" t="s">
        <v>178</v>
      </c>
      <c r="P29" s="9">
        <v>3990.2704770959399</v>
      </c>
      <c r="Q29" s="10" t="s">
        <v>159</v>
      </c>
      <c r="R29" s="9">
        <v>172201.864904027</v>
      </c>
      <c r="S29" s="10" t="s">
        <v>178</v>
      </c>
    </row>
    <row r="30" spans="1:19" x14ac:dyDescent="0.2">
      <c r="A30" s="12" t="s">
        <v>199</v>
      </c>
      <c r="B30" s="9">
        <v>2547.1193524085102</v>
      </c>
      <c r="C30" s="10" t="s">
        <v>159</v>
      </c>
      <c r="D30" s="9">
        <v>98747.108946382999</v>
      </c>
      <c r="E30" s="10" t="s">
        <v>178</v>
      </c>
      <c r="F30" s="9">
        <v>3361.2723880851099</v>
      </c>
      <c r="G30" s="10" t="s">
        <v>159</v>
      </c>
      <c r="H30" s="9">
        <v>46998.473790988799</v>
      </c>
      <c r="I30" s="10" t="s">
        <v>159</v>
      </c>
      <c r="J30" s="9">
        <v>10390.3034706383</v>
      </c>
      <c r="K30" s="10" t="s">
        <v>178</v>
      </c>
      <c r="L30" s="9">
        <v>160.909781973702</v>
      </c>
      <c r="M30" s="10" t="s">
        <v>178</v>
      </c>
      <c r="N30" s="9">
        <v>25445.3246564457</v>
      </c>
      <c r="O30" s="10" t="s">
        <v>178</v>
      </c>
      <c r="P30" s="9">
        <v>4231.5194910638302</v>
      </c>
      <c r="Q30" s="10" t="s">
        <v>159</v>
      </c>
      <c r="R30" s="9">
        <v>191882.031877987</v>
      </c>
      <c r="S30" s="10" t="s">
        <v>178</v>
      </c>
    </row>
    <row r="31" spans="1:19" x14ac:dyDescent="0.2">
      <c r="A31" s="12" t="s">
        <v>200</v>
      </c>
      <c r="B31" s="9">
        <v>2337.4990716449502</v>
      </c>
      <c r="C31" s="10" t="s">
        <v>159</v>
      </c>
      <c r="D31" s="9">
        <v>97457.841293159596</v>
      </c>
      <c r="E31" s="10" t="s">
        <v>178</v>
      </c>
      <c r="F31" s="9">
        <v>2986.5593550488602</v>
      </c>
      <c r="G31" s="10" t="s">
        <v>159</v>
      </c>
      <c r="H31" s="9">
        <v>44555.663545422198</v>
      </c>
      <c r="I31" s="10" t="s">
        <v>159</v>
      </c>
      <c r="J31" s="9">
        <v>10785.991470684001</v>
      </c>
      <c r="K31" s="10" t="s">
        <v>178</v>
      </c>
      <c r="L31" s="9">
        <v>162.21388209771999</v>
      </c>
      <c r="M31" s="10" t="s">
        <v>178</v>
      </c>
      <c r="N31" s="9">
        <v>34505.4588878703</v>
      </c>
      <c r="O31" s="10" t="s">
        <v>178</v>
      </c>
      <c r="P31" s="9">
        <v>4111.79714516287</v>
      </c>
      <c r="Q31" s="10" t="s">
        <v>159</v>
      </c>
      <c r="R31" s="9">
        <v>196903.02465109099</v>
      </c>
      <c r="S31" s="10" t="s">
        <v>178</v>
      </c>
    </row>
    <row r="32" spans="1:19" x14ac:dyDescent="0.2">
      <c r="A32" s="15" t="s">
        <v>201</v>
      </c>
      <c r="B32" s="13">
        <v>2669.9616099999998</v>
      </c>
      <c r="C32" s="14" t="s">
        <v>159</v>
      </c>
      <c r="D32" s="13">
        <v>108372.679</v>
      </c>
      <c r="E32" s="14" t="s">
        <v>178</v>
      </c>
      <c r="F32" s="13">
        <v>3179.5770000000002</v>
      </c>
      <c r="G32" s="14" t="s">
        <v>159</v>
      </c>
      <c r="H32" s="13">
        <v>47131.556391450002</v>
      </c>
      <c r="I32" s="14" t="s">
        <v>159</v>
      </c>
      <c r="J32" s="13">
        <v>11125.54024045</v>
      </c>
      <c r="K32" s="14" t="s">
        <v>178</v>
      </c>
      <c r="L32" s="13">
        <v>152.42681200000001</v>
      </c>
      <c r="M32" s="14" t="s">
        <v>178</v>
      </c>
      <c r="N32" s="13">
        <v>44046.180087879999</v>
      </c>
      <c r="O32" s="14" t="s">
        <v>178</v>
      </c>
      <c r="P32" s="13">
        <v>4300.5315270000001</v>
      </c>
      <c r="Q32" s="14" t="s">
        <v>159</v>
      </c>
      <c r="R32" s="13">
        <v>220978.45266878</v>
      </c>
      <c r="S32" s="14" t="s">
        <v>178</v>
      </c>
    </row>
    <row r="34" spans="1:2" x14ac:dyDescent="0.2">
      <c r="A34" s="16" t="s">
        <v>202</v>
      </c>
      <c r="B34" s="16" t="s">
        <v>203</v>
      </c>
    </row>
    <row r="37" spans="1:2" x14ac:dyDescent="0.2">
      <c r="B37" s="16" t="s">
        <v>208</v>
      </c>
    </row>
    <row r="40" spans="1:2" x14ac:dyDescent="0.2">
      <c r="A40" s="17" t="str">
        <f>HYPERLINK("#'GAMING 1'!A2", "&lt;&lt;&lt; Previous table")</f>
        <v>&lt;&lt;&lt; Previous table</v>
      </c>
    </row>
    <row r="41" spans="1:2" x14ac:dyDescent="0.2">
      <c r="A41" s="17" t="str">
        <f>HYPERLINK("#'GAMING 3'!A2",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HYPERLINK("#'INDEX'!B98", "Link to index")</f>
        <v>Link to index</v>
      </c>
    </row>
    <row r="2" spans="1:19" ht="15.75" customHeight="1" x14ac:dyDescent="0.2">
      <c r="A2" s="25" t="s">
        <v>403</v>
      </c>
      <c r="B2" s="24"/>
      <c r="C2" s="24"/>
      <c r="D2" s="24"/>
      <c r="E2" s="24"/>
      <c r="F2" s="24"/>
      <c r="G2" s="24"/>
      <c r="H2" s="24"/>
      <c r="I2" s="24"/>
      <c r="J2" s="24"/>
      <c r="K2" s="24"/>
      <c r="L2" s="24"/>
      <c r="M2" s="24"/>
      <c r="N2" s="24"/>
      <c r="O2" s="24"/>
      <c r="P2" s="24"/>
      <c r="Q2" s="24"/>
      <c r="R2" s="24"/>
      <c r="S2" s="24"/>
    </row>
    <row r="3" spans="1:19" ht="15.75" customHeight="1" x14ac:dyDescent="0.2">
      <c r="A3" s="25" t="s">
        <v>116</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5964.6070420636597</v>
      </c>
      <c r="C7" s="10" t="s">
        <v>159</v>
      </c>
      <c r="D7" s="18">
        <v>7334.2399882033797</v>
      </c>
      <c r="E7" s="10" t="s">
        <v>159</v>
      </c>
      <c r="F7" s="18">
        <v>5505.4692959800695</v>
      </c>
      <c r="G7" s="10" t="s">
        <v>159</v>
      </c>
      <c r="H7" s="18">
        <v>3834.8637085044402</v>
      </c>
      <c r="I7" s="10" t="s">
        <v>159</v>
      </c>
      <c r="J7" s="18">
        <v>3480.1334022833598</v>
      </c>
      <c r="K7" s="10" t="s">
        <v>159</v>
      </c>
      <c r="L7" s="18">
        <v>3715.89078642813</v>
      </c>
      <c r="M7" s="10" t="s">
        <v>159</v>
      </c>
      <c r="N7" s="18">
        <v>9228.1304127677395</v>
      </c>
      <c r="O7" s="10" t="s">
        <v>178</v>
      </c>
      <c r="P7" s="18">
        <v>1625.5294662142501</v>
      </c>
      <c r="Q7" s="10" t="s">
        <v>159</v>
      </c>
      <c r="R7" s="18">
        <v>6179.1825091501296</v>
      </c>
      <c r="S7" s="10" t="s">
        <v>178</v>
      </c>
    </row>
    <row r="8" spans="1:19" x14ac:dyDescent="0.2">
      <c r="A8" s="12" t="s">
        <v>171</v>
      </c>
      <c r="B8" s="18">
        <v>6707.6923739007098</v>
      </c>
      <c r="C8" s="10" t="s">
        <v>159</v>
      </c>
      <c r="D8" s="18">
        <v>8123.2673724722999</v>
      </c>
      <c r="E8" s="10" t="s">
        <v>159</v>
      </c>
      <c r="F8" s="18">
        <v>6189.81428055586</v>
      </c>
      <c r="G8" s="10" t="s">
        <v>159</v>
      </c>
      <c r="H8" s="18">
        <v>4532.4264972658702</v>
      </c>
      <c r="I8" s="10" t="s">
        <v>159</v>
      </c>
      <c r="J8" s="18">
        <v>3858.0231338874701</v>
      </c>
      <c r="K8" s="10" t="s">
        <v>159</v>
      </c>
      <c r="L8" s="18">
        <v>4247.07669985548</v>
      </c>
      <c r="M8" s="10" t="s">
        <v>159</v>
      </c>
      <c r="N8" s="18">
        <v>8705.8714216425506</v>
      </c>
      <c r="O8" s="10" t="s">
        <v>178</v>
      </c>
      <c r="P8" s="18">
        <v>1361.81309047441</v>
      </c>
      <c r="Q8" s="10" t="s">
        <v>159</v>
      </c>
      <c r="R8" s="18">
        <v>6477.1432138743303</v>
      </c>
      <c r="S8" s="10" t="s">
        <v>178</v>
      </c>
    </row>
    <row r="9" spans="1:19" x14ac:dyDescent="0.2">
      <c r="A9" s="12" t="s">
        <v>172</v>
      </c>
      <c r="B9" s="18">
        <v>7281.3579620377104</v>
      </c>
      <c r="C9" s="10" t="s">
        <v>159</v>
      </c>
      <c r="D9" s="18">
        <v>8915.7735802240004</v>
      </c>
      <c r="E9" s="10" t="s">
        <v>159</v>
      </c>
      <c r="F9" s="18">
        <v>7492.3526429251497</v>
      </c>
      <c r="G9" s="10" t="s">
        <v>159</v>
      </c>
      <c r="H9" s="18">
        <v>5126.4900185031902</v>
      </c>
      <c r="I9" s="10" t="s">
        <v>159</v>
      </c>
      <c r="J9" s="18">
        <v>4176.6685007384503</v>
      </c>
      <c r="K9" s="10" t="s">
        <v>159</v>
      </c>
      <c r="L9" s="18">
        <v>4686.3219173129301</v>
      </c>
      <c r="M9" s="10" t="s">
        <v>159</v>
      </c>
      <c r="N9" s="18">
        <v>9558.6620800082692</v>
      </c>
      <c r="O9" s="10" t="s">
        <v>178</v>
      </c>
      <c r="P9" s="18">
        <v>1355.84315114795</v>
      </c>
      <c r="Q9" s="10" t="s">
        <v>159</v>
      </c>
      <c r="R9" s="18">
        <v>7123.4228340283498</v>
      </c>
      <c r="S9" s="10" t="s">
        <v>178</v>
      </c>
    </row>
    <row r="10" spans="1:19" x14ac:dyDescent="0.2">
      <c r="A10" s="12" t="s">
        <v>173</v>
      </c>
      <c r="B10" s="18">
        <v>7644.1188818638102</v>
      </c>
      <c r="C10" s="10" t="s">
        <v>159</v>
      </c>
      <c r="D10" s="18">
        <v>8883.81182553484</v>
      </c>
      <c r="E10" s="10" t="s">
        <v>159</v>
      </c>
      <c r="F10" s="18">
        <v>9256.4146694777901</v>
      </c>
      <c r="G10" s="10" t="s">
        <v>159</v>
      </c>
      <c r="H10" s="18">
        <v>5445.18168489452</v>
      </c>
      <c r="I10" s="10" t="s">
        <v>159</v>
      </c>
      <c r="J10" s="18">
        <v>4625.1914533899499</v>
      </c>
      <c r="K10" s="10" t="s">
        <v>159</v>
      </c>
      <c r="L10" s="18">
        <v>5277.6383583862898</v>
      </c>
      <c r="M10" s="10" t="s">
        <v>159</v>
      </c>
      <c r="N10" s="18">
        <v>9754.1629245464701</v>
      </c>
      <c r="O10" s="10" t="s">
        <v>178</v>
      </c>
      <c r="P10" s="18">
        <v>1313.3951044489199</v>
      </c>
      <c r="Q10" s="10" t="s">
        <v>159</v>
      </c>
      <c r="R10" s="18">
        <v>7287.5831227625004</v>
      </c>
      <c r="S10" s="10" t="s">
        <v>178</v>
      </c>
    </row>
    <row r="11" spans="1:19" x14ac:dyDescent="0.2">
      <c r="A11" s="12" t="s">
        <v>174</v>
      </c>
      <c r="B11" s="18">
        <v>8178.7094348770197</v>
      </c>
      <c r="C11" s="10" t="s">
        <v>159</v>
      </c>
      <c r="D11" s="18">
        <v>9502.1388075396208</v>
      </c>
      <c r="E11" s="10" t="s">
        <v>178</v>
      </c>
      <c r="F11" s="18">
        <v>10001.2307549833</v>
      </c>
      <c r="G11" s="10" t="s">
        <v>178</v>
      </c>
      <c r="H11" s="18">
        <v>5629.3080514060603</v>
      </c>
      <c r="I11" s="10" t="s">
        <v>159</v>
      </c>
      <c r="J11" s="18">
        <v>5133.4216664691903</v>
      </c>
      <c r="K11" s="10" t="s">
        <v>159</v>
      </c>
      <c r="L11" s="18">
        <v>5388.7024529574601</v>
      </c>
      <c r="M11" s="10" t="s">
        <v>159</v>
      </c>
      <c r="N11" s="18">
        <v>9518.0341381917497</v>
      </c>
      <c r="O11" s="10" t="s">
        <v>178</v>
      </c>
      <c r="P11" s="18">
        <v>1323.9031425774001</v>
      </c>
      <c r="Q11" s="10" t="s">
        <v>159</v>
      </c>
      <c r="R11" s="18">
        <v>7528.9979020317496</v>
      </c>
      <c r="S11" s="10" t="s">
        <v>178</v>
      </c>
    </row>
    <row r="12" spans="1:19" x14ac:dyDescent="0.2">
      <c r="A12" s="12" t="s">
        <v>175</v>
      </c>
      <c r="B12" s="18">
        <v>8587.0569203139894</v>
      </c>
      <c r="C12" s="10" t="s">
        <v>159</v>
      </c>
      <c r="D12" s="18">
        <v>9839.7471803580502</v>
      </c>
      <c r="E12" s="10" t="s">
        <v>178</v>
      </c>
      <c r="F12" s="18">
        <v>11373.4594743652</v>
      </c>
      <c r="G12" s="10" t="s">
        <v>178</v>
      </c>
      <c r="H12" s="18">
        <v>6055.5045830907502</v>
      </c>
      <c r="I12" s="10" t="s">
        <v>159</v>
      </c>
      <c r="J12" s="18">
        <v>5659.4568780217596</v>
      </c>
      <c r="K12" s="10" t="s">
        <v>159</v>
      </c>
      <c r="L12" s="18">
        <v>5647.5924906608298</v>
      </c>
      <c r="M12" s="10" t="s">
        <v>159</v>
      </c>
      <c r="N12" s="18">
        <v>8774.5774524942808</v>
      </c>
      <c r="O12" s="10" t="s">
        <v>178</v>
      </c>
      <c r="P12" s="18">
        <v>1200.86701326105</v>
      </c>
      <c r="Q12" s="10" t="s">
        <v>159</v>
      </c>
      <c r="R12" s="18">
        <v>7584.8204625984099</v>
      </c>
      <c r="S12" s="10" t="s">
        <v>178</v>
      </c>
    </row>
    <row r="13" spans="1:19" x14ac:dyDescent="0.2">
      <c r="A13" s="12" t="s">
        <v>179</v>
      </c>
      <c r="B13" s="18">
        <v>8863.0194257685998</v>
      </c>
      <c r="C13" s="10" t="s">
        <v>159</v>
      </c>
      <c r="D13" s="18">
        <v>10277.814904069901</v>
      </c>
      <c r="E13" s="10" t="s">
        <v>178</v>
      </c>
      <c r="F13" s="18">
        <v>11249.7341081176</v>
      </c>
      <c r="G13" s="10" t="s">
        <v>178</v>
      </c>
      <c r="H13" s="18">
        <v>6746.6251226736003</v>
      </c>
      <c r="I13" s="10" t="s">
        <v>159</v>
      </c>
      <c r="J13" s="18">
        <v>6240.2136841385</v>
      </c>
      <c r="K13" s="10" t="s">
        <v>159</v>
      </c>
      <c r="L13" s="18">
        <v>5923.1673065029099</v>
      </c>
      <c r="M13" s="10" t="s">
        <v>159</v>
      </c>
      <c r="N13" s="18">
        <v>8508.3523565551204</v>
      </c>
      <c r="O13" s="10" t="s">
        <v>178</v>
      </c>
      <c r="P13" s="18">
        <v>1294.6829176630899</v>
      </c>
      <c r="Q13" s="10" t="s">
        <v>159</v>
      </c>
      <c r="R13" s="18">
        <v>7850.6107045747003</v>
      </c>
      <c r="S13" s="10" t="s">
        <v>178</v>
      </c>
    </row>
    <row r="14" spans="1:19" x14ac:dyDescent="0.2">
      <c r="A14" s="12" t="s">
        <v>180</v>
      </c>
      <c r="B14" s="18">
        <v>8602.3017245130904</v>
      </c>
      <c r="C14" s="10" t="s">
        <v>159</v>
      </c>
      <c r="D14" s="18">
        <v>10918.221027641999</v>
      </c>
      <c r="E14" s="10" t="s">
        <v>178</v>
      </c>
      <c r="F14" s="18">
        <v>12059.840277777799</v>
      </c>
      <c r="G14" s="10" t="s">
        <v>178</v>
      </c>
      <c r="H14" s="18">
        <v>7292.7160778157104</v>
      </c>
      <c r="I14" s="10" t="s">
        <v>159</v>
      </c>
      <c r="J14" s="18">
        <v>6578.4082949964804</v>
      </c>
      <c r="K14" s="10" t="s">
        <v>159</v>
      </c>
      <c r="L14" s="18">
        <v>6123.7536145857703</v>
      </c>
      <c r="M14" s="10" t="s">
        <v>159</v>
      </c>
      <c r="N14" s="18">
        <v>8593.0996685310802</v>
      </c>
      <c r="O14" s="10" t="s">
        <v>178</v>
      </c>
      <c r="P14" s="18">
        <v>1358.2998926204</v>
      </c>
      <c r="Q14" s="10" t="s">
        <v>159</v>
      </c>
      <c r="R14" s="18">
        <v>8220.4076945681609</v>
      </c>
      <c r="S14" s="10" t="s">
        <v>178</v>
      </c>
    </row>
    <row r="15" spans="1:19" x14ac:dyDescent="0.2">
      <c r="A15" s="12" t="s">
        <v>181</v>
      </c>
      <c r="B15" s="18">
        <v>8976.6344387546196</v>
      </c>
      <c r="C15" s="10" t="s">
        <v>159</v>
      </c>
      <c r="D15" s="18">
        <v>11328.831185749699</v>
      </c>
      <c r="E15" s="10" t="s">
        <v>178</v>
      </c>
      <c r="F15" s="18">
        <v>12964.164221875801</v>
      </c>
      <c r="G15" s="10" t="s">
        <v>178</v>
      </c>
      <c r="H15" s="18">
        <v>7585.5633837607002</v>
      </c>
      <c r="I15" s="10" t="s">
        <v>159</v>
      </c>
      <c r="J15" s="18">
        <v>6826.7905083084197</v>
      </c>
      <c r="K15" s="10" t="s">
        <v>159</v>
      </c>
      <c r="L15" s="18">
        <v>5610.4735410618096</v>
      </c>
      <c r="M15" s="10" t="s">
        <v>159</v>
      </c>
      <c r="N15" s="18">
        <v>8651.1235159443204</v>
      </c>
      <c r="O15" s="10" t="s">
        <v>178</v>
      </c>
      <c r="P15" s="18">
        <v>1456.6710661921099</v>
      </c>
      <c r="Q15" s="10" t="s">
        <v>159</v>
      </c>
      <c r="R15" s="18">
        <v>8448.9120338912508</v>
      </c>
      <c r="S15" s="10" t="s">
        <v>178</v>
      </c>
    </row>
    <row r="16" spans="1:19" x14ac:dyDescent="0.2">
      <c r="A16" s="12" t="s">
        <v>182</v>
      </c>
      <c r="B16" s="18">
        <v>8738.36988090253</v>
      </c>
      <c r="C16" s="10" t="s">
        <v>159</v>
      </c>
      <c r="D16" s="18">
        <v>11852.482647926599</v>
      </c>
      <c r="E16" s="10" t="s">
        <v>178</v>
      </c>
      <c r="F16" s="18">
        <v>12110.3251583909</v>
      </c>
      <c r="G16" s="10" t="s">
        <v>178</v>
      </c>
      <c r="H16" s="18">
        <v>7150.1083475698597</v>
      </c>
      <c r="I16" s="10" t="s">
        <v>159</v>
      </c>
      <c r="J16" s="18">
        <v>7340.5652953938798</v>
      </c>
      <c r="K16" s="10" t="s">
        <v>159</v>
      </c>
      <c r="L16" s="18">
        <v>203.53265662834099</v>
      </c>
      <c r="M16" s="10" t="s">
        <v>178</v>
      </c>
      <c r="N16" s="18">
        <v>8753.47243617409</v>
      </c>
      <c r="O16" s="10" t="s">
        <v>178</v>
      </c>
      <c r="P16" s="18">
        <v>1777.89523015543</v>
      </c>
      <c r="Q16" s="10" t="s">
        <v>159</v>
      </c>
      <c r="R16" s="18">
        <v>8483.3994375123602</v>
      </c>
      <c r="S16" s="10" t="s">
        <v>178</v>
      </c>
    </row>
    <row r="17" spans="1:19" x14ac:dyDescent="0.2">
      <c r="A17" s="12" t="s">
        <v>183</v>
      </c>
      <c r="B17" s="18">
        <v>8420.5144902721404</v>
      </c>
      <c r="C17" s="10" t="s">
        <v>159</v>
      </c>
      <c r="D17" s="18">
        <v>10727.3919411811</v>
      </c>
      <c r="E17" s="10" t="s">
        <v>178</v>
      </c>
      <c r="F17" s="18">
        <v>12657.5174803768</v>
      </c>
      <c r="G17" s="10" t="s">
        <v>178</v>
      </c>
      <c r="H17" s="18">
        <v>7636.2459365272398</v>
      </c>
      <c r="I17" s="10" t="s">
        <v>159</v>
      </c>
      <c r="J17" s="18">
        <v>7058.1642355044496</v>
      </c>
      <c r="K17" s="10" t="s">
        <v>159</v>
      </c>
      <c r="L17" s="18">
        <v>210.50782957292901</v>
      </c>
      <c r="M17" s="10" t="s">
        <v>178</v>
      </c>
      <c r="N17" s="18">
        <v>8995.7785496903307</v>
      </c>
      <c r="O17" s="10" t="s">
        <v>178</v>
      </c>
      <c r="P17" s="18">
        <v>1853.59525289977</v>
      </c>
      <c r="Q17" s="10" t="s">
        <v>159</v>
      </c>
      <c r="R17" s="18">
        <v>8246.2340732330704</v>
      </c>
      <c r="S17" s="10" t="s">
        <v>178</v>
      </c>
    </row>
    <row r="18" spans="1:19" x14ac:dyDescent="0.2">
      <c r="A18" s="12" t="s">
        <v>185</v>
      </c>
      <c r="B18" s="18">
        <v>8210.8059743088597</v>
      </c>
      <c r="C18" s="10" t="s">
        <v>159</v>
      </c>
      <c r="D18" s="18">
        <v>11035.422159506201</v>
      </c>
      <c r="E18" s="10" t="s">
        <v>178</v>
      </c>
      <c r="F18" s="18">
        <v>12728.8510096928</v>
      </c>
      <c r="G18" s="10" t="s">
        <v>178</v>
      </c>
      <c r="H18" s="18">
        <v>7921.0885498062098</v>
      </c>
      <c r="I18" s="10" t="s">
        <v>159</v>
      </c>
      <c r="J18" s="18">
        <v>7071.3476493333101</v>
      </c>
      <c r="K18" s="10" t="s">
        <v>159</v>
      </c>
      <c r="L18" s="18">
        <v>201.43448333337699</v>
      </c>
      <c r="M18" s="10" t="s">
        <v>178</v>
      </c>
      <c r="N18" s="18">
        <v>9194.1616510176791</v>
      </c>
      <c r="O18" s="10" t="s">
        <v>178</v>
      </c>
      <c r="P18" s="18">
        <v>1975.17958324305</v>
      </c>
      <c r="Q18" s="10" t="s">
        <v>159</v>
      </c>
      <c r="R18" s="18">
        <v>8454.6398696526303</v>
      </c>
      <c r="S18" s="10" t="s">
        <v>178</v>
      </c>
    </row>
    <row r="19" spans="1:19" x14ac:dyDescent="0.2">
      <c r="A19" s="12" t="s">
        <v>186</v>
      </c>
      <c r="B19" s="18">
        <v>8024.1349432862899</v>
      </c>
      <c r="C19" s="10" t="s">
        <v>159</v>
      </c>
      <c r="D19" s="18">
        <v>10834.8538983328</v>
      </c>
      <c r="E19" s="10" t="s">
        <v>178</v>
      </c>
      <c r="F19" s="18">
        <v>11513.3319951511</v>
      </c>
      <c r="G19" s="10" t="s">
        <v>178</v>
      </c>
      <c r="H19" s="18">
        <v>7540.1096446381598</v>
      </c>
      <c r="I19" s="10" t="s">
        <v>159</v>
      </c>
      <c r="J19" s="18">
        <v>6851.1304351947401</v>
      </c>
      <c r="K19" s="10" t="s">
        <v>159</v>
      </c>
      <c r="L19" s="18">
        <v>229.97426313280499</v>
      </c>
      <c r="M19" s="10" t="s">
        <v>178</v>
      </c>
      <c r="N19" s="18">
        <v>8925.0087174191503</v>
      </c>
      <c r="O19" s="10" t="s">
        <v>178</v>
      </c>
      <c r="P19" s="18">
        <v>1904.13649797569</v>
      </c>
      <c r="Q19" s="10" t="s">
        <v>159</v>
      </c>
      <c r="R19" s="18">
        <v>8201.79649468559</v>
      </c>
      <c r="S19" s="10" t="s">
        <v>178</v>
      </c>
    </row>
    <row r="20" spans="1:19" x14ac:dyDescent="0.2">
      <c r="A20" s="12" t="s">
        <v>187</v>
      </c>
      <c r="B20" s="18">
        <v>8216.1654300390692</v>
      </c>
      <c r="C20" s="10" t="s">
        <v>159</v>
      </c>
      <c r="D20" s="18">
        <v>11532.813098016</v>
      </c>
      <c r="E20" s="10" t="s">
        <v>178</v>
      </c>
      <c r="F20" s="18">
        <v>10638.871610242601</v>
      </c>
      <c r="G20" s="10" t="s">
        <v>178</v>
      </c>
      <c r="H20" s="18">
        <v>7771.8962858530203</v>
      </c>
      <c r="I20" s="10" t="s">
        <v>159</v>
      </c>
      <c r="J20" s="18">
        <v>6941.8196258073203</v>
      </c>
      <c r="K20" s="10" t="s">
        <v>159</v>
      </c>
      <c r="L20" s="18">
        <v>212.06907732861299</v>
      </c>
      <c r="M20" s="10" t="s">
        <v>178</v>
      </c>
      <c r="N20" s="18">
        <v>9133.7780463382005</v>
      </c>
      <c r="O20" s="10" t="s">
        <v>178</v>
      </c>
      <c r="P20" s="18">
        <v>1858.0246342084099</v>
      </c>
      <c r="Q20" s="10" t="s">
        <v>159</v>
      </c>
      <c r="R20" s="18">
        <v>8513.7036930616505</v>
      </c>
      <c r="S20" s="10" t="s">
        <v>178</v>
      </c>
    </row>
    <row r="21" spans="1:19" x14ac:dyDescent="0.2">
      <c r="A21" s="12" t="s">
        <v>188</v>
      </c>
      <c r="B21" s="18">
        <v>8133.7733289081598</v>
      </c>
      <c r="C21" s="10" t="s">
        <v>159</v>
      </c>
      <c r="D21" s="18">
        <v>11949.5409387039</v>
      </c>
      <c r="E21" s="10" t="s">
        <v>178</v>
      </c>
      <c r="F21" s="18">
        <v>10682.7197724206</v>
      </c>
      <c r="G21" s="10" t="s">
        <v>178</v>
      </c>
      <c r="H21" s="18">
        <v>8016.8869023920297</v>
      </c>
      <c r="I21" s="10" t="s">
        <v>159</v>
      </c>
      <c r="J21" s="18">
        <v>6921.5158560365799</v>
      </c>
      <c r="K21" s="10" t="s">
        <v>159</v>
      </c>
      <c r="L21" s="18">
        <v>229.07778474230099</v>
      </c>
      <c r="M21" s="10" t="s">
        <v>178</v>
      </c>
      <c r="N21" s="18">
        <v>9124.3055014866095</v>
      </c>
      <c r="O21" s="10" t="s">
        <v>178</v>
      </c>
      <c r="P21" s="18">
        <v>2068.77948596848</v>
      </c>
      <c r="Q21" s="10" t="s">
        <v>159</v>
      </c>
      <c r="R21" s="18">
        <v>8703.0288878267293</v>
      </c>
      <c r="S21" s="10" t="s">
        <v>178</v>
      </c>
    </row>
    <row r="22" spans="1:19" x14ac:dyDescent="0.2">
      <c r="A22" s="12" t="s">
        <v>189</v>
      </c>
      <c r="B22" s="18">
        <v>8011.7981564115798</v>
      </c>
      <c r="C22" s="10" t="s">
        <v>159</v>
      </c>
      <c r="D22" s="18">
        <v>12093.5496009404</v>
      </c>
      <c r="E22" s="10" t="s">
        <v>178</v>
      </c>
      <c r="F22" s="18">
        <v>10435.691239780101</v>
      </c>
      <c r="G22" s="10" t="s">
        <v>178</v>
      </c>
      <c r="H22" s="18">
        <v>8070.6082211701996</v>
      </c>
      <c r="I22" s="10" t="s">
        <v>159</v>
      </c>
      <c r="J22" s="18">
        <v>6810.78674037376</v>
      </c>
      <c r="K22" s="10" t="s">
        <v>159</v>
      </c>
      <c r="L22" s="18">
        <v>277.45599248696698</v>
      </c>
      <c r="M22" s="10" t="s">
        <v>178</v>
      </c>
      <c r="N22" s="18">
        <v>8666.9519873336503</v>
      </c>
      <c r="O22" s="10" t="s">
        <v>178</v>
      </c>
      <c r="P22" s="18">
        <v>2025.2649542465899</v>
      </c>
      <c r="Q22" s="10" t="s">
        <v>159</v>
      </c>
      <c r="R22" s="18">
        <v>8620.7975611664897</v>
      </c>
      <c r="S22" s="10" t="s">
        <v>178</v>
      </c>
    </row>
    <row r="23" spans="1:19" x14ac:dyDescent="0.2">
      <c r="A23" s="12" t="s">
        <v>190</v>
      </c>
      <c r="B23" s="18">
        <v>7720.9617608357603</v>
      </c>
      <c r="C23" s="10" t="s">
        <v>159</v>
      </c>
      <c r="D23" s="18">
        <v>12316.152272891901</v>
      </c>
      <c r="E23" s="10" t="s">
        <v>178</v>
      </c>
      <c r="F23" s="18">
        <v>10791.958042930901</v>
      </c>
      <c r="G23" s="10" t="s">
        <v>178</v>
      </c>
      <c r="H23" s="18">
        <v>8073.6975185968904</v>
      </c>
      <c r="I23" s="10" t="s">
        <v>159</v>
      </c>
      <c r="J23" s="18">
        <v>6610.5637855389596</v>
      </c>
      <c r="K23" s="10" t="s">
        <v>178</v>
      </c>
      <c r="L23" s="18">
        <v>234.674007287161</v>
      </c>
      <c r="M23" s="10" t="s">
        <v>178</v>
      </c>
      <c r="N23" s="18">
        <v>8689.0890049450609</v>
      </c>
      <c r="O23" s="10" t="s">
        <v>178</v>
      </c>
      <c r="P23" s="18">
        <v>2232.0888159430501</v>
      </c>
      <c r="Q23" s="10" t="s">
        <v>159</v>
      </c>
      <c r="R23" s="18">
        <v>8703.3439969268002</v>
      </c>
      <c r="S23" s="10" t="s">
        <v>178</v>
      </c>
    </row>
    <row r="24" spans="1:19" x14ac:dyDescent="0.2">
      <c r="A24" s="12" t="s">
        <v>191</v>
      </c>
      <c r="B24" s="18">
        <v>7086.75530069454</v>
      </c>
      <c r="C24" s="10" t="s">
        <v>159</v>
      </c>
      <c r="D24" s="18">
        <v>12979.5728381881</v>
      </c>
      <c r="E24" s="10" t="s">
        <v>178</v>
      </c>
      <c r="F24" s="18">
        <v>11613.140540972599</v>
      </c>
      <c r="G24" s="10" t="s">
        <v>178</v>
      </c>
      <c r="H24" s="18">
        <v>8594.6925336542299</v>
      </c>
      <c r="I24" s="10" t="s">
        <v>159</v>
      </c>
      <c r="J24" s="18">
        <v>6379.6409851567296</v>
      </c>
      <c r="K24" s="10" t="s">
        <v>178</v>
      </c>
      <c r="L24" s="18">
        <v>233.664330994339</v>
      </c>
      <c r="M24" s="10" t="s">
        <v>178</v>
      </c>
      <c r="N24" s="18">
        <v>9105.0309302152109</v>
      </c>
      <c r="O24" s="10" t="s">
        <v>178</v>
      </c>
      <c r="P24" s="18">
        <v>2337.2051270402599</v>
      </c>
      <c r="Q24" s="10" t="s">
        <v>159</v>
      </c>
      <c r="R24" s="18">
        <v>9122.53111096067</v>
      </c>
      <c r="S24" s="10" t="s">
        <v>178</v>
      </c>
    </row>
    <row r="25" spans="1:19" x14ac:dyDescent="0.2">
      <c r="A25" s="12" t="s">
        <v>193</v>
      </c>
      <c r="B25" s="18">
        <v>7141.1066818679601</v>
      </c>
      <c r="C25" s="10" t="s">
        <v>159</v>
      </c>
      <c r="D25" s="18">
        <v>13604.4908861064</v>
      </c>
      <c r="E25" s="10" t="s">
        <v>178</v>
      </c>
      <c r="F25" s="18">
        <v>11688.9850573863</v>
      </c>
      <c r="G25" s="10" t="s">
        <v>178</v>
      </c>
      <c r="H25" s="18">
        <v>8917.5505086190205</v>
      </c>
      <c r="I25" s="10" t="s">
        <v>159</v>
      </c>
      <c r="J25" s="18">
        <v>6305.1282786639504</v>
      </c>
      <c r="K25" s="10" t="s">
        <v>178</v>
      </c>
      <c r="L25" s="18">
        <v>249.64735051563</v>
      </c>
      <c r="M25" s="10" t="s">
        <v>178</v>
      </c>
      <c r="N25" s="18">
        <v>9299.9424491861992</v>
      </c>
      <c r="O25" s="10" t="s">
        <v>178</v>
      </c>
      <c r="P25" s="18">
        <v>2687.4864766297001</v>
      </c>
      <c r="Q25" s="10" t="s">
        <v>159</v>
      </c>
      <c r="R25" s="18">
        <v>9478.9738678908107</v>
      </c>
      <c r="S25" s="10" t="s">
        <v>178</v>
      </c>
    </row>
    <row r="26" spans="1:19" x14ac:dyDescent="0.2">
      <c r="A26" s="12" t="s">
        <v>194</v>
      </c>
      <c r="B26" s="18">
        <v>7162.01517507894</v>
      </c>
      <c r="C26" s="10" t="s">
        <v>159</v>
      </c>
      <c r="D26" s="18">
        <v>13582.182913565501</v>
      </c>
      <c r="E26" s="10" t="s">
        <v>178</v>
      </c>
      <c r="F26" s="18">
        <v>11670.4179817123</v>
      </c>
      <c r="G26" s="10" t="s">
        <v>178</v>
      </c>
      <c r="H26" s="18">
        <v>9017.4876599602594</v>
      </c>
      <c r="I26" s="10" t="s">
        <v>159</v>
      </c>
      <c r="J26" s="18">
        <v>5928.6026712633402</v>
      </c>
      <c r="K26" s="10" t="s">
        <v>178</v>
      </c>
      <c r="L26" s="18">
        <v>234.75072884161801</v>
      </c>
      <c r="M26" s="10" t="s">
        <v>178</v>
      </c>
      <c r="N26" s="18">
        <v>8549.1174000605806</v>
      </c>
      <c r="O26" s="10" t="s">
        <v>178</v>
      </c>
      <c r="P26" s="18">
        <v>2228.4356400012898</v>
      </c>
      <c r="Q26" s="10" t="s">
        <v>159</v>
      </c>
      <c r="R26" s="18">
        <v>9230.0245471517901</v>
      </c>
      <c r="S26" s="10" t="s">
        <v>178</v>
      </c>
    </row>
    <row r="27" spans="1:19" x14ac:dyDescent="0.2">
      <c r="A27" s="12" t="s">
        <v>196</v>
      </c>
      <c r="B27" s="18">
        <v>6865.0339737009299</v>
      </c>
      <c r="C27" s="10" t="s">
        <v>159</v>
      </c>
      <c r="D27" s="18">
        <v>13837.929626765101</v>
      </c>
      <c r="E27" s="10" t="s">
        <v>178</v>
      </c>
      <c r="F27" s="18">
        <v>12955.090746317201</v>
      </c>
      <c r="G27" s="10" t="s">
        <v>178</v>
      </c>
      <c r="H27" s="18">
        <v>9257.5515123235491</v>
      </c>
      <c r="I27" s="10" t="s">
        <v>159</v>
      </c>
      <c r="J27" s="18">
        <v>5863.00077385233</v>
      </c>
      <c r="K27" s="10" t="s">
        <v>178</v>
      </c>
      <c r="L27" s="18">
        <v>237.27463166846201</v>
      </c>
      <c r="M27" s="10" t="s">
        <v>178</v>
      </c>
      <c r="N27" s="18">
        <v>8836.3250005172904</v>
      </c>
      <c r="O27" s="10" t="s">
        <v>178</v>
      </c>
      <c r="P27" s="18">
        <v>2096.56517606322</v>
      </c>
      <c r="Q27" s="10" t="s">
        <v>159</v>
      </c>
      <c r="R27" s="18">
        <v>9423.1903791348905</v>
      </c>
      <c r="S27" s="10" t="s">
        <v>178</v>
      </c>
    </row>
    <row r="28" spans="1:19" x14ac:dyDescent="0.2">
      <c r="A28" s="12" t="s">
        <v>197</v>
      </c>
      <c r="B28" s="18">
        <v>6669.55165134856</v>
      </c>
      <c r="C28" s="10" t="s">
        <v>159</v>
      </c>
      <c r="D28" s="18">
        <v>14173.595758133601</v>
      </c>
      <c r="E28" s="10" t="s">
        <v>178</v>
      </c>
      <c r="F28" s="18">
        <v>12935.3854837134</v>
      </c>
      <c r="G28" s="10" t="s">
        <v>178</v>
      </c>
      <c r="H28" s="18">
        <v>9452.7156434907793</v>
      </c>
      <c r="I28" s="10" t="s">
        <v>159</v>
      </c>
      <c r="J28" s="18">
        <v>5898.3823305934002</v>
      </c>
      <c r="K28" s="10" t="s">
        <v>178</v>
      </c>
      <c r="L28" s="18">
        <v>280.18652642123698</v>
      </c>
      <c r="M28" s="10" t="s">
        <v>178</v>
      </c>
      <c r="N28" s="18">
        <v>8699.9839904270902</v>
      </c>
      <c r="O28" s="10" t="s">
        <v>178</v>
      </c>
      <c r="P28" s="18">
        <v>2133.38070177295</v>
      </c>
      <c r="Q28" s="10" t="s">
        <v>159</v>
      </c>
      <c r="R28" s="18">
        <v>9532.7809720072892</v>
      </c>
      <c r="S28" s="10" t="s">
        <v>178</v>
      </c>
    </row>
    <row r="29" spans="1:19" x14ac:dyDescent="0.2">
      <c r="A29" s="12" t="s">
        <v>198</v>
      </c>
      <c r="B29" s="18">
        <v>5143.6360860493296</v>
      </c>
      <c r="C29" s="10" t="s">
        <v>159</v>
      </c>
      <c r="D29" s="18">
        <v>12036.7751771318</v>
      </c>
      <c r="E29" s="10" t="s">
        <v>178</v>
      </c>
      <c r="F29" s="18">
        <v>11291.9245916282</v>
      </c>
      <c r="G29" s="10" t="s">
        <v>159</v>
      </c>
      <c r="H29" s="18">
        <v>7228.7035922646201</v>
      </c>
      <c r="I29" s="10" t="s">
        <v>159</v>
      </c>
      <c r="J29" s="18">
        <v>4476.0356089237403</v>
      </c>
      <c r="K29" s="10" t="s">
        <v>178</v>
      </c>
      <c r="L29" s="18">
        <v>303.130550329176</v>
      </c>
      <c r="M29" s="10" t="s">
        <v>178</v>
      </c>
      <c r="N29" s="18">
        <v>6450.7082515764596</v>
      </c>
      <c r="O29" s="10" t="s">
        <v>178</v>
      </c>
      <c r="P29" s="18">
        <v>1696.09859038325</v>
      </c>
      <c r="Q29" s="10" t="s">
        <v>159</v>
      </c>
      <c r="R29" s="18">
        <v>7628.97810994879</v>
      </c>
      <c r="S29" s="10" t="s">
        <v>178</v>
      </c>
    </row>
    <row r="30" spans="1:19" x14ac:dyDescent="0.2">
      <c r="A30" s="12" t="s">
        <v>199</v>
      </c>
      <c r="B30" s="18">
        <v>6487.1533484949696</v>
      </c>
      <c r="C30" s="10" t="s">
        <v>159</v>
      </c>
      <c r="D30" s="18">
        <v>13947.7200146457</v>
      </c>
      <c r="E30" s="10" t="s">
        <v>178</v>
      </c>
      <c r="F30" s="18">
        <v>16186.589549304999</v>
      </c>
      <c r="G30" s="10" t="s">
        <v>159</v>
      </c>
      <c r="H30" s="18">
        <v>10483.1676035579</v>
      </c>
      <c r="I30" s="10" t="s">
        <v>159</v>
      </c>
      <c r="J30" s="18">
        <v>6521.2019249496998</v>
      </c>
      <c r="K30" s="10" t="s">
        <v>178</v>
      </c>
      <c r="L30" s="18">
        <v>321.26167159167198</v>
      </c>
      <c r="M30" s="10" t="s">
        <v>178</v>
      </c>
      <c r="N30" s="18">
        <v>4405.0362058034598</v>
      </c>
      <c r="O30" s="10" t="s">
        <v>178</v>
      </c>
      <c r="P30" s="18">
        <v>1795.1774590688899</v>
      </c>
      <c r="Q30" s="10" t="s">
        <v>159</v>
      </c>
      <c r="R30" s="18">
        <v>8567.9160620954208</v>
      </c>
      <c r="S30" s="10" t="s">
        <v>178</v>
      </c>
    </row>
    <row r="31" spans="1:19" x14ac:dyDescent="0.2">
      <c r="A31" s="12" t="s">
        <v>200</v>
      </c>
      <c r="B31" s="18">
        <v>6125.9624115603201</v>
      </c>
      <c r="C31" s="10" t="s">
        <v>159</v>
      </c>
      <c r="D31" s="18">
        <v>14338.5137660911</v>
      </c>
      <c r="E31" s="10" t="s">
        <v>178</v>
      </c>
      <c r="F31" s="18">
        <v>14902.7137422412</v>
      </c>
      <c r="G31" s="10" t="s">
        <v>159</v>
      </c>
      <c r="H31" s="18">
        <v>10217.184922742699</v>
      </c>
      <c r="I31" s="10" t="s">
        <v>159</v>
      </c>
      <c r="J31" s="18">
        <v>7006.4416486032897</v>
      </c>
      <c r="K31" s="10" t="s">
        <v>178</v>
      </c>
      <c r="L31" s="18">
        <v>333.731009059999</v>
      </c>
      <c r="M31" s="10" t="s">
        <v>178</v>
      </c>
      <c r="N31" s="18">
        <v>6236.8268091691698</v>
      </c>
      <c r="O31" s="10" t="s">
        <v>178</v>
      </c>
      <c r="P31" s="18">
        <v>1795.98876421562</v>
      </c>
      <c r="Q31" s="10" t="s">
        <v>159</v>
      </c>
      <c r="R31" s="18">
        <v>9119.5052389033099</v>
      </c>
      <c r="S31" s="10" t="s">
        <v>178</v>
      </c>
    </row>
    <row r="32" spans="1:19" x14ac:dyDescent="0.2">
      <c r="A32" s="15" t="s">
        <v>201</v>
      </c>
      <c r="B32" s="19">
        <v>7347.5441374973698</v>
      </c>
      <c r="C32" s="14" t="s">
        <v>159</v>
      </c>
      <c r="D32" s="19">
        <v>16769.7794597176</v>
      </c>
      <c r="E32" s="14" t="s">
        <v>178</v>
      </c>
      <c r="F32" s="19">
        <v>16757.679648568901</v>
      </c>
      <c r="G32" s="14" t="s">
        <v>159</v>
      </c>
      <c r="H32" s="19">
        <v>11272.74389125</v>
      </c>
      <c r="I32" s="14" t="s">
        <v>159</v>
      </c>
      <c r="J32" s="19">
        <v>7617.8042141016003</v>
      </c>
      <c r="K32" s="14" t="s">
        <v>178</v>
      </c>
      <c r="L32" s="19">
        <v>333.37593554115898</v>
      </c>
      <c r="M32" s="14" t="s">
        <v>178</v>
      </c>
      <c r="N32" s="19">
        <v>8331.3884026057094</v>
      </c>
      <c r="O32" s="14" t="s">
        <v>178</v>
      </c>
      <c r="P32" s="19">
        <v>1958.66209261733</v>
      </c>
      <c r="Q32" s="14" t="s">
        <v>159</v>
      </c>
      <c r="R32" s="19">
        <v>10726.792495900299</v>
      </c>
      <c r="S32" s="14" t="s">
        <v>178</v>
      </c>
    </row>
    <row r="34" spans="1:2" x14ac:dyDescent="0.2">
      <c r="A34" s="16" t="s">
        <v>202</v>
      </c>
      <c r="B34" s="16" t="s">
        <v>203</v>
      </c>
    </row>
    <row r="37" spans="1:2" x14ac:dyDescent="0.2">
      <c r="B37" s="16" t="s">
        <v>208</v>
      </c>
    </row>
    <row r="40" spans="1:2" x14ac:dyDescent="0.2">
      <c r="A40" s="17" t="str">
        <f>HYPERLINK("#'GAMING 2'!A2", "&lt;&lt;&lt; Previous table")</f>
        <v>&lt;&lt;&lt; Previous table</v>
      </c>
    </row>
    <row r="41" spans="1:2" x14ac:dyDescent="0.2">
      <c r="A41" s="17" t="str">
        <f>HYPERLINK("#'GAMING 4'!A2",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S41"/>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HYPERLINK("#'INDEX'!B99", "Link to index")</f>
        <v>Link to index</v>
      </c>
    </row>
    <row r="2" spans="1:19" ht="15.75" customHeight="1" x14ac:dyDescent="0.2">
      <c r="A2" s="25" t="s">
        <v>404</v>
      </c>
      <c r="B2" s="24"/>
      <c r="C2" s="24"/>
      <c r="D2" s="24"/>
      <c r="E2" s="24"/>
      <c r="F2" s="24"/>
      <c r="G2" s="24"/>
      <c r="H2" s="24"/>
      <c r="I2" s="24"/>
      <c r="J2" s="24"/>
      <c r="K2" s="24"/>
      <c r="L2" s="24"/>
      <c r="M2" s="24"/>
      <c r="N2" s="24"/>
      <c r="O2" s="24"/>
      <c r="P2" s="24"/>
      <c r="Q2" s="24"/>
      <c r="R2" s="24"/>
      <c r="S2" s="24"/>
    </row>
    <row r="3" spans="1:19" ht="15.75" customHeight="1" x14ac:dyDescent="0.2">
      <c r="A3" s="25" t="s">
        <v>117</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11697.751721301</v>
      </c>
      <c r="C7" s="10" t="s">
        <v>159</v>
      </c>
      <c r="D7" s="18">
        <v>14383.867678357101</v>
      </c>
      <c r="E7" s="10" t="s">
        <v>159</v>
      </c>
      <c r="F7" s="18">
        <v>10797.293514802701</v>
      </c>
      <c r="G7" s="10" t="s">
        <v>159</v>
      </c>
      <c r="H7" s="18">
        <v>7520.9118104102099</v>
      </c>
      <c r="I7" s="10" t="s">
        <v>159</v>
      </c>
      <c r="J7" s="18">
        <v>6825.2168516422898</v>
      </c>
      <c r="K7" s="10" t="s">
        <v>159</v>
      </c>
      <c r="L7" s="18">
        <v>7287.5828259202399</v>
      </c>
      <c r="M7" s="10" t="s">
        <v>159</v>
      </c>
      <c r="N7" s="18">
        <v>18098.1542722042</v>
      </c>
      <c r="O7" s="10" t="s">
        <v>178</v>
      </c>
      <c r="P7" s="18">
        <v>3187.97868448585</v>
      </c>
      <c r="Q7" s="10" t="s">
        <v>159</v>
      </c>
      <c r="R7" s="18">
        <v>12118.5758463034</v>
      </c>
      <c r="S7" s="10" t="s">
        <v>178</v>
      </c>
    </row>
    <row r="8" spans="1:19" x14ac:dyDescent="0.2">
      <c r="A8" s="12" t="s">
        <v>171</v>
      </c>
      <c r="B8" s="18">
        <v>12999.8639812766</v>
      </c>
      <c r="C8" s="10" t="s">
        <v>159</v>
      </c>
      <c r="D8" s="18">
        <v>15743.323491782599</v>
      </c>
      <c r="E8" s="10" t="s">
        <v>159</v>
      </c>
      <c r="F8" s="18">
        <v>11996.188738422399</v>
      </c>
      <c r="G8" s="10" t="s">
        <v>159</v>
      </c>
      <c r="H8" s="18">
        <v>8784.0832115152807</v>
      </c>
      <c r="I8" s="10" t="s">
        <v>159</v>
      </c>
      <c r="J8" s="18">
        <v>7477.0536842597903</v>
      </c>
      <c r="K8" s="10" t="s">
        <v>159</v>
      </c>
      <c r="L8" s="18">
        <v>8231.0601528172501</v>
      </c>
      <c r="M8" s="10" t="s">
        <v>159</v>
      </c>
      <c r="N8" s="18">
        <v>16872.441073802798</v>
      </c>
      <c r="O8" s="10" t="s">
        <v>178</v>
      </c>
      <c r="P8" s="18">
        <v>2639.2660779990802</v>
      </c>
      <c r="Q8" s="10" t="s">
        <v>159</v>
      </c>
      <c r="R8" s="18">
        <v>12553.0474675971</v>
      </c>
      <c r="S8" s="10" t="s">
        <v>178</v>
      </c>
    </row>
    <row r="9" spans="1:19" x14ac:dyDescent="0.2">
      <c r="A9" s="12" t="s">
        <v>172</v>
      </c>
      <c r="B9" s="18">
        <v>13786.317524665101</v>
      </c>
      <c r="C9" s="10" t="s">
        <v>159</v>
      </c>
      <c r="D9" s="18">
        <v>16880.8738968506</v>
      </c>
      <c r="E9" s="10" t="s">
        <v>159</v>
      </c>
      <c r="F9" s="18">
        <v>14185.8088945297</v>
      </c>
      <c r="G9" s="10" t="s">
        <v>159</v>
      </c>
      <c r="H9" s="18">
        <v>9706.3514183187308</v>
      </c>
      <c r="I9" s="10" t="s">
        <v>159</v>
      </c>
      <c r="J9" s="18">
        <v>7907.98618151344</v>
      </c>
      <c r="K9" s="10" t="s">
        <v>159</v>
      </c>
      <c r="L9" s="18">
        <v>8872.9495667855699</v>
      </c>
      <c r="M9" s="10" t="s">
        <v>159</v>
      </c>
      <c r="N9" s="18">
        <v>18098.100825836998</v>
      </c>
      <c r="O9" s="10" t="s">
        <v>178</v>
      </c>
      <c r="P9" s="18">
        <v>2567.11513055967</v>
      </c>
      <c r="Q9" s="10" t="s">
        <v>159</v>
      </c>
      <c r="R9" s="18">
        <v>13487.2876137079</v>
      </c>
      <c r="S9" s="10" t="s">
        <v>178</v>
      </c>
    </row>
    <row r="10" spans="1:19" x14ac:dyDescent="0.2">
      <c r="A10" s="12" t="s">
        <v>173</v>
      </c>
      <c r="B10" s="18">
        <v>13647.244851588401</v>
      </c>
      <c r="C10" s="10" t="s">
        <v>159</v>
      </c>
      <c r="D10" s="18">
        <v>15860.501003740201</v>
      </c>
      <c r="E10" s="10" t="s">
        <v>159</v>
      </c>
      <c r="F10" s="18">
        <v>16525.718581105699</v>
      </c>
      <c r="G10" s="10" t="s">
        <v>159</v>
      </c>
      <c r="H10" s="18">
        <v>9721.4249102600497</v>
      </c>
      <c r="I10" s="10" t="s">
        <v>159</v>
      </c>
      <c r="J10" s="18">
        <v>8257.47495890543</v>
      </c>
      <c r="K10" s="10" t="s">
        <v>159</v>
      </c>
      <c r="L10" s="18">
        <v>9422.3054387494303</v>
      </c>
      <c r="M10" s="10" t="s">
        <v>159</v>
      </c>
      <c r="N10" s="18">
        <v>17414.3615256169</v>
      </c>
      <c r="O10" s="10" t="s">
        <v>178</v>
      </c>
      <c r="P10" s="18">
        <v>2344.83854245364</v>
      </c>
      <c r="Q10" s="10" t="s">
        <v>159</v>
      </c>
      <c r="R10" s="18">
        <v>13010.712259931999</v>
      </c>
      <c r="S10" s="10" t="s">
        <v>178</v>
      </c>
    </row>
    <row r="11" spans="1:19" x14ac:dyDescent="0.2">
      <c r="A11" s="12" t="s">
        <v>174</v>
      </c>
      <c r="B11" s="18">
        <v>14196.597354595</v>
      </c>
      <c r="C11" s="10" t="s">
        <v>159</v>
      </c>
      <c r="D11" s="18">
        <v>16493.805010709399</v>
      </c>
      <c r="E11" s="10" t="s">
        <v>178</v>
      </c>
      <c r="F11" s="18">
        <v>17360.1284175008</v>
      </c>
      <c r="G11" s="10" t="s">
        <v>178</v>
      </c>
      <c r="H11" s="18">
        <v>9771.3484538276898</v>
      </c>
      <c r="I11" s="10" t="s">
        <v>159</v>
      </c>
      <c r="J11" s="18">
        <v>8910.5892598949904</v>
      </c>
      <c r="K11" s="10" t="s">
        <v>159</v>
      </c>
      <c r="L11" s="18">
        <v>9353.7054467451908</v>
      </c>
      <c r="M11" s="10" t="s">
        <v>159</v>
      </c>
      <c r="N11" s="18">
        <v>16521.396113056799</v>
      </c>
      <c r="O11" s="10" t="s">
        <v>178</v>
      </c>
      <c r="P11" s="18">
        <v>2298.0300255570601</v>
      </c>
      <c r="Q11" s="10" t="s">
        <v>159</v>
      </c>
      <c r="R11" s="18">
        <v>13068.8285908451</v>
      </c>
      <c r="S11" s="10" t="s">
        <v>178</v>
      </c>
    </row>
    <row r="12" spans="1:19" x14ac:dyDescent="0.2">
      <c r="A12" s="12" t="s">
        <v>175</v>
      </c>
      <c r="B12" s="18">
        <v>14465.888196529</v>
      </c>
      <c r="C12" s="10" t="s">
        <v>159</v>
      </c>
      <c r="D12" s="18">
        <v>16576.189480756999</v>
      </c>
      <c r="E12" s="10" t="s">
        <v>178</v>
      </c>
      <c r="F12" s="18">
        <v>19159.904806815299</v>
      </c>
      <c r="G12" s="10" t="s">
        <v>178</v>
      </c>
      <c r="H12" s="18">
        <v>10201.1961822837</v>
      </c>
      <c r="I12" s="10" t="s">
        <v>159</v>
      </c>
      <c r="J12" s="18">
        <v>9534.0081252828095</v>
      </c>
      <c r="K12" s="10" t="s">
        <v>159</v>
      </c>
      <c r="L12" s="18">
        <v>9514.0211958055406</v>
      </c>
      <c r="M12" s="10" t="s">
        <v>159</v>
      </c>
      <c r="N12" s="18">
        <v>14781.7881699711</v>
      </c>
      <c r="O12" s="10" t="s">
        <v>178</v>
      </c>
      <c r="P12" s="18">
        <v>2022.9990454167</v>
      </c>
      <c r="Q12" s="10" t="s">
        <v>159</v>
      </c>
      <c r="R12" s="18">
        <v>12777.5052408389</v>
      </c>
      <c r="S12" s="10" t="s">
        <v>178</v>
      </c>
    </row>
    <row r="13" spans="1:19" x14ac:dyDescent="0.2">
      <c r="A13" s="12" t="s">
        <v>179</v>
      </c>
      <c r="B13" s="18">
        <v>14575.729068160101</v>
      </c>
      <c r="C13" s="10" t="s">
        <v>159</v>
      </c>
      <c r="D13" s="18">
        <v>16902.439028720699</v>
      </c>
      <c r="E13" s="10" t="s">
        <v>178</v>
      </c>
      <c r="F13" s="18">
        <v>18500.814290446298</v>
      </c>
      <c r="G13" s="10" t="s">
        <v>178</v>
      </c>
      <c r="H13" s="18">
        <v>11095.2007649476</v>
      </c>
      <c r="I13" s="10" t="s">
        <v>159</v>
      </c>
      <c r="J13" s="18">
        <v>10262.3789498848</v>
      </c>
      <c r="K13" s="10" t="s">
        <v>159</v>
      </c>
      <c r="L13" s="18">
        <v>9740.9785240861402</v>
      </c>
      <c r="M13" s="10" t="s">
        <v>159</v>
      </c>
      <c r="N13" s="18">
        <v>13992.4593197915</v>
      </c>
      <c r="O13" s="10" t="s">
        <v>178</v>
      </c>
      <c r="P13" s="18">
        <v>2129.1781649678401</v>
      </c>
      <c r="Q13" s="10" t="s">
        <v>159</v>
      </c>
      <c r="R13" s="18">
        <v>12910.766540439499</v>
      </c>
      <c r="S13" s="10" t="s">
        <v>178</v>
      </c>
    </row>
    <row r="14" spans="1:19" x14ac:dyDescent="0.2">
      <c r="A14" s="12" t="s">
        <v>180</v>
      </c>
      <c r="B14" s="18">
        <v>13818.367317860901</v>
      </c>
      <c r="C14" s="10" t="s">
        <v>159</v>
      </c>
      <c r="D14" s="18">
        <v>17538.560428265999</v>
      </c>
      <c r="E14" s="10" t="s">
        <v>178</v>
      </c>
      <c r="F14" s="18">
        <v>19372.408465770201</v>
      </c>
      <c r="G14" s="10" t="s">
        <v>178</v>
      </c>
      <c r="H14" s="18">
        <v>11714.705288814001</v>
      </c>
      <c r="I14" s="10" t="s">
        <v>159</v>
      </c>
      <c r="J14" s="18">
        <v>10567.272004431999</v>
      </c>
      <c r="K14" s="10" t="s">
        <v>159</v>
      </c>
      <c r="L14" s="18">
        <v>9836.9342904226305</v>
      </c>
      <c r="M14" s="10" t="s">
        <v>159</v>
      </c>
      <c r="N14" s="18">
        <v>13803.5855311123</v>
      </c>
      <c r="O14" s="10" t="s">
        <v>178</v>
      </c>
      <c r="P14" s="18">
        <v>2181.91449743668</v>
      </c>
      <c r="Q14" s="10" t="s">
        <v>159</v>
      </c>
      <c r="R14" s="18">
        <v>13204.9091817391</v>
      </c>
      <c r="S14" s="10" t="s">
        <v>178</v>
      </c>
    </row>
    <row r="15" spans="1:19" x14ac:dyDescent="0.2">
      <c r="A15" s="12" t="s">
        <v>181</v>
      </c>
      <c r="B15" s="18">
        <v>13975.4711522791</v>
      </c>
      <c r="C15" s="10" t="s">
        <v>159</v>
      </c>
      <c r="D15" s="18">
        <v>17637.540495349702</v>
      </c>
      <c r="E15" s="10" t="s">
        <v>178</v>
      </c>
      <c r="F15" s="18">
        <v>20183.5447719726</v>
      </c>
      <c r="G15" s="10" t="s">
        <v>178</v>
      </c>
      <c r="H15" s="18">
        <v>11809.7515240066</v>
      </c>
      <c r="I15" s="10" t="s">
        <v>159</v>
      </c>
      <c r="J15" s="18">
        <v>10628.4392510868</v>
      </c>
      <c r="K15" s="10" t="s">
        <v>159</v>
      </c>
      <c r="L15" s="18">
        <v>8734.7893755393598</v>
      </c>
      <c r="M15" s="10" t="s">
        <v>159</v>
      </c>
      <c r="N15" s="18">
        <v>13468.6922985199</v>
      </c>
      <c r="O15" s="10" t="s">
        <v>178</v>
      </c>
      <c r="P15" s="18">
        <v>2267.8504513938801</v>
      </c>
      <c r="Q15" s="10" t="s">
        <v>159</v>
      </c>
      <c r="R15" s="18">
        <v>13153.8748963662</v>
      </c>
      <c r="S15" s="10" t="s">
        <v>178</v>
      </c>
    </row>
    <row r="16" spans="1:19" x14ac:dyDescent="0.2">
      <c r="A16" s="12" t="s">
        <v>182</v>
      </c>
      <c r="B16" s="18">
        <v>13213.1392675557</v>
      </c>
      <c r="C16" s="10" t="s">
        <v>159</v>
      </c>
      <c r="D16" s="18">
        <v>17921.9357875438</v>
      </c>
      <c r="E16" s="10" t="s">
        <v>178</v>
      </c>
      <c r="F16" s="18">
        <v>18311.815026611799</v>
      </c>
      <c r="G16" s="10" t="s">
        <v>178</v>
      </c>
      <c r="H16" s="18">
        <v>10811.5562355659</v>
      </c>
      <c r="I16" s="10" t="s">
        <v>159</v>
      </c>
      <c r="J16" s="18">
        <v>11099.542920768199</v>
      </c>
      <c r="K16" s="10" t="s">
        <v>159</v>
      </c>
      <c r="L16" s="18">
        <v>307.75824028727402</v>
      </c>
      <c r="M16" s="10" t="s">
        <v>178</v>
      </c>
      <c r="N16" s="18">
        <v>13235.9755824312</v>
      </c>
      <c r="O16" s="10" t="s">
        <v>178</v>
      </c>
      <c r="P16" s="18">
        <v>2688.3248934686299</v>
      </c>
      <c r="Q16" s="10" t="s">
        <v>159</v>
      </c>
      <c r="R16" s="18">
        <v>12827.602831865601</v>
      </c>
      <c r="S16" s="10" t="s">
        <v>178</v>
      </c>
    </row>
    <row r="17" spans="1:19" x14ac:dyDescent="0.2">
      <c r="A17" s="12" t="s">
        <v>183</v>
      </c>
      <c r="B17" s="18">
        <v>12321.3318933381</v>
      </c>
      <c r="C17" s="10" t="s">
        <v>159</v>
      </c>
      <c r="D17" s="18">
        <v>15696.8741767394</v>
      </c>
      <c r="E17" s="10" t="s">
        <v>178</v>
      </c>
      <c r="F17" s="18">
        <v>18521.133596008</v>
      </c>
      <c r="G17" s="10" t="s">
        <v>178</v>
      </c>
      <c r="H17" s="18">
        <v>11173.7496220454</v>
      </c>
      <c r="I17" s="10" t="s">
        <v>159</v>
      </c>
      <c r="J17" s="18">
        <v>10327.8706074085</v>
      </c>
      <c r="K17" s="10" t="s">
        <v>159</v>
      </c>
      <c r="L17" s="18">
        <v>308.02593325036599</v>
      </c>
      <c r="M17" s="10" t="s">
        <v>178</v>
      </c>
      <c r="N17" s="18">
        <v>13163.087989190501</v>
      </c>
      <c r="O17" s="10" t="s">
        <v>178</v>
      </c>
      <c r="P17" s="18">
        <v>2712.2763500114702</v>
      </c>
      <c r="Q17" s="10" t="s">
        <v>159</v>
      </c>
      <c r="R17" s="18">
        <v>12066.315781991399</v>
      </c>
      <c r="S17" s="10" t="s">
        <v>178</v>
      </c>
    </row>
    <row r="18" spans="1:19" x14ac:dyDescent="0.2">
      <c r="A18" s="12" t="s">
        <v>185</v>
      </c>
      <c r="B18" s="18">
        <v>11651.186879310801</v>
      </c>
      <c r="C18" s="10" t="s">
        <v>159</v>
      </c>
      <c r="D18" s="18">
        <v>15659.3355481546</v>
      </c>
      <c r="E18" s="10" t="s">
        <v>178</v>
      </c>
      <c r="F18" s="18">
        <v>18062.322059110498</v>
      </c>
      <c r="G18" s="10" t="s">
        <v>178</v>
      </c>
      <c r="H18" s="18">
        <v>11240.075976722899</v>
      </c>
      <c r="I18" s="10" t="s">
        <v>159</v>
      </c>
      <c r="J18" s="18">
        <v>10034.288133071201</v>
      </c>
      <c r="K18" s="10" t="s">
        <v>159</v>
      </c>
      <c r="L18" s="18">
        <v>285.83683704109802</v>
      </c>
      <c r="M18" s="10" t="s">
        <v>178</v>
      </c>
      <c r="N18" s="18">
        <v>13046.5749561957</v>
      </c>
      <c r="O18" s="10" t="s">
        <v>178</v>
      </c>
      <c r="P18" s="18">
        <v>2802.7926267617299</v>
      </c>
      <c r="Q18" s="10" t="s">
        <v>159</v>
      </c>
      <c r="R18" s="18">
        <v>11997.1887567209</v>
      </c>
      <c r="S18" s="10" t="s">
        <v>178</v>
      </c>
    </row>
    <row r="19" spans="1:19" x14ac:dyDescent="0.2">
      <c r="A19" s="12" t="s">
        <v>186</v>
      </c>
      <c r="B19" s="18">
        <v>11122.060459365201</v>
      </c>
      <c r="C19" s="10" t="s">
        <v>159</v>
      </c>
      <c r="D19" s="18">
        <v>15017.9304033853</v>
      </c>
      <c r="E19" s="10" t="s">
        <v>178</v>
      </c>
      <c r="F19" s="18">
        <v>15958.352575557499</v>
      </c>
      <c r="G19" s="10" t="s">
        <v>178</v>
      </c>
      <c r="H19" s="18">
        <v>10451.1646340238</v>
      </c>
      <c r="I19" s="10" t="s">
        <v>159</v>
      </c>
      <c r="J19" s="18">
        <v>9496.1871222002992</v>
      </c>
      <c r="K19" s="10" t="s">
        <v>159</v>
      </c>
      <c r="L19" s="18">
        <v>318.76179510179901</v>
      </c>
      <c r="M19" s="10" t="s">
        <v>178</v>
      </c>
      <c r="N19" s="18">
        <v>12370.7399311063</v>
      </c>
      <c r="O19" s="10" t="s">
        <v>178</v>
      </c>
      <c r="P19" s="18">
        <v>2639.2778041561701</v>
      </c>
      <c r="Q19" s="10" t="s">
        <v>159</v>
      </c>
      <c r="R19" s="18">
        <v>11368.312862887</v>
      </c>
      <c r="S19" s="10" t="s">
        <v>178</v>
      </c>
    </row>
    <row r="20" spans="1:19" x14ac:dyDescent="0.2">
      <c r="A20" s="12" t="s">
        <v>187</v>
      </c>
      <c r="B20" s="18">
        <v>11050.195880318701</v>
      </c>
      <c r="C20" s="10" t="s">
        <v>159</v>
      </c>
      <c r="D20" s="18">
        <v>15510.8663365333</v>
      </c>
      <c r="E20" s="10" t="s">
        <v>178</v>
      </c>
      <c r="F20" s="18">
        <v>14308.574509579101</v>
      </c>
      <c r="G20" s="10" t="s">
        <v>178</v>
      </c>
      <c r="H20" s="18">
        <v>10452.683438701</v>
      </c>
      <c r="I20" s="10" t="s">
        <v>159</v>
      </c>
      <c r="J20" s="18">
        <v>9336.2855561011493</v>
      </c>
      <c r="K20" s="10" t="s">
        <v>159</v>
      </c>
      <c r="L20" s="18">
        <v>285.21880001002802</v>
      </c>
      <c r="M20" s="10" t="s">
        <v>178</v>
      </c>
      <c r="N20" s="18">
        <v>12284.3238002952</v>
      </c>
      <c r="O20" s="10" t="s">
        <v>178</v>
      </c>
      <c r="P20" s="18">
        <v>2498.9195182700601</v>
      </c>
      <c r="Q20" s="10" t="s">
        <v>159</v>
      </c>
      <c r="R20" s="18">
        <v>11450.365048805499</v>
      </c>
      <c r="S20" s="10" t="s">
        <v>178</v>
      </c>
    </row>
    <row r="21" spans="1:19" x14ac:dyDescent="0.2">
      <c r="A21" s="12" t="s">
        <v>188</v>
      </c>
      <c r="B21" s="18">
        <v>10687.7781541853</v>
      </c>
      <c r="C21" s="10" t="s">
        <v>159</v>
      </c>
      <c r="D21" s="18">
        <v>15701.6967934569</v>
      </c>
      <c r="E21" s="10" t="s">
        <v>178</v>
      </c>
      <c r="F21" s="18">
        <v>14037.0937809607</v>
      </c>
      <c r="G21" s="10" t="s">
        <v>178</v>
      </c>
      <c r="H21" s="18">
        <v>10534.1893897431</v>
      </c>
      <c r="I21" s="10" t="s">
        <v>159</v>
      </c>
      <c r="J21" s="18">
        <v>9094.8718348320708</v>
      </c>
      <c r="K21" s="10" t="s">
        <v>159</v>
      </c>
      <c r="L21" s="18">
        <v>301.00820915138399</v>
      </c>
      <c r="M21" s="10" t="s">
        <v>178</v>
      </c>
      <c r="N21" s="18">
        <v>11989.3374289534</v>
      </c>
      <c r="O21" s="10" t="s">
        <v>178</v>
      </c>
      <c r="P21" s="18">
        <v>2718.3762445625798</v>
      </c>
      <c r="Q21" s="10" t="s">
        <v>159</v>
      </c>
      <c r="R21" s="18">
        <v>11435.7799586043</v>
      </c>
      <c r="S21" s="10" t="s">
        <v>178</v>
      </c>
    </row>
    <row r="22" spans="1:19" x14ac:dyDescent="0.2">
      <c r="A22" s="12" t="s">
        <v>189</v>
      </c>
      <c r="B22" s="18">
        <v>10290.8140542765</v>
      </c>
      <c r="C22" s="10" t="s">
        <v>159</v>
      </c>
      <c r="D22" s="18">
        <v>15533.6502205627</v>
      </c>
      <c r="E22" s="10" t="s">
        <v>178</v>
      </c>
      <c r="F22" s="18">
        <v>13404.2016510959</v>
      </c>
      <c r="G22" s="10" t="s">
        <v>178</v>
      </c>
      <c r="H22" s="18">
        <v>10366.3530817377</v>
      </c>
      <c r="I22" s="10" t="s">
        <v>159</v>
      </c>
      <c r="J22" s="18">
        <v>8748.16595977627</v>
      </c>
      <c r="K22" s="10" t="s">
        <v>159</v>
      </c>
      <c r="L22" s="18">
        <v>356.38042436742398</v>
      </c>
      <c r="M22" s="10" t="s">
        <v>178</v>
      </c>
      <c r="N22" s="18">
        <v>11132.331291648499</v>
      </c>
      <c r="O22" s="10" t="s">
        <v>178</v>
      </c>
      <c r="P22" s="18">
        <v>2601.3667154252398</v>
      </c>
      <c r="Q22" s="10" t="s">
        <v>159</v>
      </c>
      <c r="R22" s="18">
        <v>11073.047893815001</v>
      </c>
      <c r="S22" s="10" t="s">
        <v>178</v>
      </c>
    </row>
    <row r="23" spans="1:19" x14ac:dyDescent="0.2">
      <c r="A23" s="12" t="s">
        <v>190</v>
      </c>
      <c r="B23" s="18">
        <v>9662.2321464173201</v>
      </c>
      <c r="C23" s="10" t="s">
        <v>159</v>
      </c>
      <c r="D23" s="18">
        <v>15412.7848443619</v>
      </c>
      <c r="E23" s="10" t="s">
        <v>178</v>
      </c>
      <c r="F23" s="18">
        <v>13505.364636582101</v>
      </c>
      <c r="G23" s="10" t="s">
        <v>178</v>
      </c>
      <c r="H23" s="18">
        <v>10103.6557518441</v>
      </c>
      <c r="I23" s="10" t="s">
        <v>159</v>
      </c>
      <c r="J23" s="18">
        <v>8272.6483944744705</v>
      </c>
      <c r="K23" s="10" t="s">
        <v>178</v>
      </c>
      <c r="L23" s="18">
        <v>293.67775769078997</v>
      </c>
      <c r="M23" s="10" t="s">
        <v>178</v>
      </c>
      <c r="N23" s="18">
        <v>10873.7742404741</v>
      </c>
      <c r="O23" s="10" t="s">
        <v>178</v>
      </c>
      <c r="P23" s="18">
        <v>2793.2997182373001</v>
      </c>
      <c r="Q23" s="10" t="s">
        <v>159</v>
      </c>
      <c r="R23" s="18">
        <v>10891.6133447255</v>
      </c>
      <c r="S23" s="10" t="s">
        <v>178</v>
      </c>
    </row>
    <row r="24" spans="1:19" x14ac:dyDescent="0.2">
      <c r="A24" s="12" t="s">
        <v>191</v>
      </c>
      <c r="B24" s="18">
        <v>8719.0978137758702</v>
      </c>
      <c r="C24" s="10" t="s">
        <v>159</v>
      </c>
      <c r="D24" s="18">
        <v>15969.2497278831</v>
      </c>
      <c r="E24" s="10" t="s">
        <v>178</v>
      </c>
      <c r="F24" s="18">
        <v>14288.077407151701</v>
      </c>
      <c r="G24" s="10" t="s">
        <v>178</v>
      </c>
      <c r="H24" s="18">
        <v>10574.3689037656</v>
      </c>
      <c r="I24" s="10" t="s">
        <v>159</v>
      </c>
      <c r="J24" s="18">
        <v>7849.1088525242903</v>
      </c>
      <c r="K24" s="10" t="s">
        <v>178</v>
      </c>
      <c r="L24" s="18">
        <v>287.48589038067502</v>
      </c>
      <c r="M24" s="10" t="s">
        <v>178</v>
      </c>
      <c r="N24" s="18">
        <v>11202.2571557142</v>
      </c>
      <c r="O24" s="10" t="s">
        <v>178</v>
      </c>
      <c r="P24" s="18">
        <v>2875.5501282124601</v>
      </c>
      <c r="Q24" s="10" t="s">
        <v>159</v>
      </c>
      <c r="R24" s="18">
        <v>11223.7882769685</v>
      </c>
      <c r="S24" s="10" t="s">
        <v>178</v>
      </c>
    </row>
    <row r="25" spans="1:19" x14ac:dyDescent="0.2">
      <c r="A25" s="12" t="s">
        <v>193</v>
      </c>
      <c r="B25" s="18">
        <v>8664.2790212137497</v>
      </c>
      <c r="C25" s="10" t="s">
        <v>159</v>
      </c>
      <c r="D25" s="18">
        <v>16506.279800871402</v>
      </c>
      <c r="E25" s="10" t="s">
        <v>178</v>
      </c>
      <c r="F25" s="18">
        <v>14182.203476828799</v>
      </c>
      <c r="G25" s="10" t="s">
        <v>178</v>
      </c>
      <c r="H25" s="18">
        <v>10819.631919044699</v>
      </c>
      <c r="I25" s="10" t="s">
        <v>159</v>
      </c>
      <c r="J25" s="18">
        <v>7649.9894350548702</v>
      </c>
      <c r="K25" s="10" t="s">
        <v>178</v>
      </c>
      <c r="L25" s="18">
        <v>302.89623137353402</v>
      </c>
      <c r="M25" s="10" t="s">
        <v>178</v>
      </c>
      <c r="N25" s="18">
        <v>11283.5866835002</v>
      </c>
      <c r="O25" s="10" t="s">
        <v>178</v>
      </c>
      <c r="P25" s="18">
        <v>3260.7176641656802</v>
      </c>
      <c r="Q25" s="10" t="s">
        <v>159</v>
      </c>
      <c r="R25" s="18">
        <v>11500.804859103</v>
      </c>
      <c r="S25" s="10" t="s">
        <v>178</v>
      </c>
    </row>
    <row r="26" spans="1:19" x14ac:dyDescent="0.2">
      <c r="A26" s="12" t="s">
        <v>194</v>
      </c>
      <c r="B26" s="18">
        <v>8539.8257169271601</v>
      </c>
      <c r="C26" s="10" t="s">
        <v>159</v>
      </c>
      <c r="D26" s="18">
        <v>16195.0892453948</v>
      </c>
      <c r="E26" s="10" t="s">
        <v>178</v>
      </c>
      <c r="F26" s="18">
        <v>13915.543764038101</v>
      </c>
      <c r="G26" s="10" t="s">
        <v>178</v>
      </c>
      <c r="H26" s="18">
        <v>10752.249351350099</v>
      </c>
      <c r="I26" s="10" t="s">
        <v>159</v>
      </c>
      <c r="J26" s="18">
        <v>7069.1324047550197</v>
      </c>
      <c r="K26" s="10" t="s">
        <v>178</v>
      </c>
      <c r="L26" s="18">
        <v>279.91148611423398</v>
      </c>
      <c r="M26" s="10" t="s">
        <v>178</v>
      </c>
      <c r="N26" s="18">
        <v>10193.7751939016</v>
      </c>
      <c r="O26" s="10" t="s">
        <v>178</v>
      </c>
      <c r="P26" s="18">
        <v>2657.13650722477</v>
      </c>
      <c r="Q26" s="10" t="s">
        <v>159</v>
      </c>
      <c r="R26" s="18">
        <v>11005.673552593</v>
      </c>
      <c r="S26" s="10" t="s">
        <v>178</v>
      </c>
    </row>
    <row r="27" spans="1:19" x14ac:dyDescent="0.2">
      <c r="A27" s="12" t="s">
        <v>196</v>
      </c>
      <c r="B27" s="18">
        <v>8032.6399300472203</v>
      </c>
      <c r="C27" s="10" t="s">
        <v>159</v>
      </c>
      <c r="D27" s="18">
        <v>16191.486669251401</v>
      </c>
      <c r="E27" s="10" t="s">
        <v>178</v>
      </c>
      <c r="F27" s="18">
        <v>15158.4944262341</v>
      </c>
      <c r="G27" s="10" t="s">
        <v>178</v>
      </c>
      <c r="H27" s="18">
        <v>10832.0771925139</v>
      </c>
      <c r="I27" s="10" t="s">
        <v>159</v>
      </c>
      <c r="J27" s="18">
        <v>6860.1807808031699</v>
      </c>
      <c r="K27" s="10" t="s">
        <v>178</v>
      </c>
      <c r="L27" s="18">
        <v>277.63033482845799</v>
      </c>
      <c r="M27" s="10" t="s">
        <v>178</v>
      </c>
      <c r="N27" s="18">
        <v>10339.208415565199</v>
      </c>
      <c r="O27" s="10" t="s">
        <v>178</v>
      </c>
      <c r="P27" s="18">
        <v>2453.1492799172502</v>
      </c>
      <c r="Q27" s="10" t="s">
        <v>159</v>
      </c>
      <c r="R27" s="18">
        <v>11025.887941392</v>
      </c>
      <c r="S27" s="10" t="s">
        <v>178</v>
      </c>
    </row>
    <row r="28" spans="1:19" x14ac:dyDescent="0.2">
      <c r="A28" s="12" t="s">
        <v>197</v>
      </c>
      <c r="B28" s="18">
        <v>7680.7983083891404</v>
      </c>
      <c r="C28" s="10" t="s">
        <v>159</v>
      </c>
      <c r="D28" s="18">
        <v>16322.6159738717</v>
      </c>
      <c r="E28" s="10" t="s">
        <v>178</v>
      </c>
      <c r="F28" s="18">
        <v>14896.666543031901</v>
      </c>
      <c r="G28" s="10" t="s">
        <v>178</v>
      </c>
      <c r="H28" s="18">
        <v>10885.9494790069</v>
      </c>
      <c r="I28" s="10" t="s">
        <v>159</v>
      </c>
      <c r="J28" s="18">
        <v>6792.7032273442001</v>
      </c>
      <c r="K28" s="10" t="s">
        <v>178</v>
      </c>
      <c r="L28" s="18">
        <v>322.66879554557897</v>
      </c>
      <c r="M28" s="10" t="s">
        <v>178</v>
      </c>
      <c r="N28" s="18">
        <v>10019.087610360401</v>
      </c>
      <c r="O28" s="10" t="s">
        <v>178</v>
      </c>
      <c r="P28" s="18">
        <v>2456.8468379751498</v>
      </c>
      <c r="Q28" s="10" t="s">
        <v>159</v>
      </c>
      <c r="R28" s="18">
        <v>10978.1544235036</v>
      </c>
      <c r="S28" s="10" t="s">
        <v>178</v>
      </c>
    </row>
    <row r="29" spans="1:19" x14ac:dyDescent="0.2">
      <c r="A29" s="12" t="s">
        <v>198</v>
      </c>
      <c r="B29" s="18">
        <v>5841.6057191606096</v>
      </c>
      <c r="C29" s="10" t="s">
        <v>159</v>
      </c>
      <c r="D29" s="18">
        <v>13670.1145918333</v>
      </c>
      <c r="E29" s="10" t="s">
        <v>178</v>
      </c>
      <c r="F29" s="18">
        <v>12824.1909363867</v>
      </c>
      <c r="G29" s="10" t="s">
        <v>159</v>
      </c>
      <c r="H29" s="18">
        <v>8209.6080555191893</v>
      </c>
      <c r="I29" s="10" t="s">
        <v>159</v>
      </c>
      <c r="J29" s="18">
        <v>5083.4146846376798</v>
      </c>
      <c r="K29" s="10" t="s">
        <v>178</v>
      </c>
      <c r="L29" s="18">
        <v>344.26408222345498</v>
      </c>
      <c r="M29" s="10" t="s">
        <v>178</v>
      </c>
      <c r="N29" s="18">
        <v>7326.0420419805296</v>
      </c>
      <c r="O29" s="10" t="s">
        <v>178</v>
      </c>
      <c r="P29" s="18">
        <v>1926.2519859668</v>
      </c>
      <c r="Q29" s="10" t="s">
        <v>159</v>
      </c>
      <c r="R29" s="18">
        <v>8664.1981300541993</v>
      </c>
      <c r="S29" s="10" t="s">
        <v>178</v>
      </c>
    </row>
    <row r="30" spans="1:19" x14ac:dyDescent="0.2">
      <c r="A30" s="12" t="s">
        <v>199</v>
      </c>
      <c r="B30" s="18">
        <v>7254.5697871679904</v>
      </c>
      <c r="C30" s="10" t="s">
        <v>159</v>
      </c>
      <c r="D30" s="18">
        <v>15597.7056163782</v>
      </c>
      <c r="E30" s="10" t="s">
        <v>178</v>
      </c>
      <c r="F30" s="18">
        <v>18101.4286534356</v>
      </c>
      <c r="G30" s="10" t="s">
        <v>159</v>
      </c>
      <c r="H30" s="18">
        <v>11723.3040264468</v>
      </c>
      <c r="I30" s="10" t="s">
        <v>159</v>
      </c>
      <c r="J30" s="18">
        <v>7292.6462377735397</v>
      </c>
      <c r="K30" s="10" t="s">
        <v>178</v>
      </c>
      <c r="L30" s="18">
        <v>359.26624380549498</v>
      </c>
      <c r="M30" s="10" t="s">
        <v>178</v>
      </c>
      <c r="N30" s="18">
        <v>4926.1426165325502</v>
      </c>
      <c r="O30" s="10" t="s">
        <v>178</v>
      </c>
      <c r="P30" s="18">
        <v>2007.5431329502301</v>
      </c>
      <c r="Q30" s="10" t="s">
        <v>159</v>
      </c>
      <c r="R30" s="18">
        <v>9581.4823026326594</v>
      </c>
      <c r="S30" s="10" t="s">
        <v>178</v>
      </c>
    </row>
    <row r="31" spans="1:19" x14ac:dyDescent="0.2">
      <c r="A31" s="12" t="s">
        <v>200</v>
      </c>
      <c r="B31" s="18">
        <v>6554.9793231191097</v>
      </c>
      <c r="C31" s="10" t="s">
        <v>159</v>
      </c>
      <c r="D31" s="18">
        <v>15342.676782283101</v>
      </c>
      <c r="E31" s="10" t="s">
        <v>178</v>
      </c>
      <c r="F31" s="18">
        <v>15946.3891346131</v>
      </c>
      <c r="G31" s="10" t="s">
        <v>159</v>
      </c>
      <c r="H31" s="18">
        <v>10932.720674661199</v>
      </c>
      <c r="I31" s="10" t="s">
        <v>159</v>
      </c>
      <c r="J31" s="18">
        <v>7497.1207868605297</v>
      </c>
      <c r="K31" s="10" t="s">
        <v>178</v>
      </c>
      <c r="L31" s="18">
        <v>357.10305041110598</v>
      </c>
      <c r="M31" s="10" t="s">
        <v>178</v>
      </c>
      <c r="N31" s="18">
        <v>6673.6078397787396</v>
      </c>
      <c r="O31" s="10" t="s">
        <v>178</v>
      </c>
      <c r="P31" s="18">
        <v>1921.7664789733899</v>
      </c>
      <c r="Q31" s="10" t="s">
        <v>159</v>
      </c>
      <c r="R31" s="18">
        <v>9758.1676579144605</v>
      </c>
      <c r="S31" s="10" t="s">
        <v>178</v>
      </c>
    </row>
    <row r="32" spans="1:19" x14ac:dyDescent="0.2">
      <c r="A32" s="15" t="s">
        <v>201</v>
      </c>
      <c r="B32" s="19">
        <v>7347.5441374973698</v>
      </c>
      <c r="C32" s="14" t="s">
        <v>159</v>
      </c>
      <c r="D32" s="19">
        <v>16769.7794597176</v>
      </c>
      <c r="E32" s="14" t="s">
        <v>178</v>
      </c>
      <c r="F32" s="19">
        <v>16757.679648568901</v>
      </c>
      <c r="G32" s="14" t="s">
        <v>159</v>
      </c>
      <c r="H32" s="19">
        <v>11272.74389125</v>
      </c>
      <c r="I32" s="14" t="s">
        <v>159</v>
      </c>
      <c r="J32" s="19">
        <v>7617.8042141016003</v>
      </c>
      <c r="K32" s="14" t="s">
        <v>178</v>
      </c>
      <c r="L32" s="19">
        <v>333.37593554115898</v>
      </c>
      <c r="M32" s="14" t="s">
        <v>178</v>
      </c>
      <c r="N32" s="19">
        <v>8331.3884026057094</v>
      </c>
      <c r="O32" s="14" t="s">
        <v>178</v>
      </c>
      <c r="P32" s="19">
        <v>1958.66209261733</v>
      </c>
      <c r="Q32" s="14" t="s">
        <v>159</v>
      </c>
      <c r="R32" s="19">
        <v>10726.792495900299</v>
      </c>
      <c r="S32" s="14" t="s">
        <v>178</v>
      </c>
    </row>
    <row r="34" spans="1:2" x14ac:dyDescent="0.2">
      <c r="A34" s="16" t="s">
        <v>202</v>
      </c>
      <c r="B34" s="16" t="s">
        <v>203</v>
      </c>
    </row>
    <row r="37" spans="1:2" x14ac:dyDescent="0.2">
      <c r="B37" s="16" t="s">
        <v>208</v>
      </c>
    </row>
    <row r="40" spans="1:2" x14ac:dyDescent="0.2">
      <c r="A40" s="17" t="str">
        <f>HYPERLINK("#'GAMING 3'!A2", "&lt;&lt;&lt; Previous table")</f>
        <v>&lt;&lt;&lt; Previous table</v>
      </c>
    </row>
    <row r="41" spans="1:2" x14ac:dyDescent="0.2">
      <c r="A41" s="17" t="str">
        <f>HYPERLINK("#'GAMING 5'!A2",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HYPERLINK("#'INDEX'!B100", "Link to index")</f>
        <v>Link to index</v>
      </c>
    </row>
    <row r="2" spans="1:19" ht="15.75" customHeight="1" x14ac:dyDescent="0.2">
      <c r="A2" s="25" t="s">
        <v>405</v>
      </c>
      <c r="B2" s="24"/>
      <c r="C2" s="24"/>
      <c r="D2" s="24"/>
      <c r="E2" s="24"/>
      <c r="F2" s="24"/>
      <c r="G2" s="24"/>
      <c r="H2" s="24"/>
      <c r="I2" s="24"/>
      <c r="J2" s="24"/>
      <c r="K2" s="24"/>
      <c r="L2" s="24"/>
      <c r="M2" s="24"/>
      <c r="N2" s="24"/>
      <c r="O2" s="24"/>
      <c r="P2" s="24"/>
      <c r="Q2" s="24"/>
      <c r="R2" s="24"/>
      <c r="S2" s="24"/>
    </row>
    <row r="3" spans="1:19" ht="15.75" customHeight="1" x14ac:dyDescent="0.2">
      <c r="A3" s="25" t="s">
        <v>118</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159.899</v>
      </c>
      <c r="C7" s="10" t="s">
        <v>159</v>
      </c>
      <c r="D7" s="9">
        <v>3894.4870000000001</v>
      </c>
      <c r="E7" s="10" t="s">
        <v>159</v>
      </c>
      <c r="F7" s="9">
        <v>82.275999999999996</v>
      </c>
      <c r="G7" s="10" t="s">
        <v>159</v>
      </c>
      <c r="H7" s="9">
        <v>1497.877</v>
      </c>
      <c r="I7" s="10" t="s">
        <v>159</v>
      </c>
      <c r="J7" s="9">
        <v>559.83399999999995</v>
      </c>
      <c r="K7" s="10" t="s">
        <v>159</v>
      </c>
      <c r="L7" s="9">
        <v>145.286</v>
      </c>
      <c r="M7" s="10" t="s">
        <v>159</v>
      </c>
      <c r="N7" s="9">
        <v>2759.6089999999999</v>
      </c>
      <c r="O7" s="10" t="s">
        <v>178</v>
      </c>
      <c r="P7" s="9">
        <v>550.62400000000002</v>
      </c>
      <c r="Q7" s="10" t="s">
        <v>159</v>
      </c>
      <c r="R7" s="9">
        <v>9649.8919999999998</v>
      </c>
      <c r="S7" s="10" t="s">
        <v>178</v>
      </c>
    </row>
    <row r="8" spans="1:19" x14ac:dyDescent="0.2">
      <c r="A8" s="12" t="s">
        <v>171</v>
      </c>
      <c r="B8" s="9">
        <v>179.239</v>
      </c>
      <c r="C8" s="10" t="s">
        <v>159</v>
      </c>
      <c r="D8" s="9">
        <v>4428.8890000000001</v>
      </c>
      <c r="E8" s="10" t="s">
        <v>159</v>
      </c>
      <c r="F8" s="9">
        <v>93.358199999999997</v>
      </c>
      <c r="G8" s="10" t="s">
        <v>159</v>
      </c>
      <c r="H8" s="9">
        <v>1720.12</v>
      </c>
      <c r="I8" s="10" t="s">
        <v>159</v>
      </c>
      <c r="J8" s="9">
        <v>611.90099999999995</v>
      </c>
      <c r="K8" s="10" t="s">
        <v>159</v>
      </c>
      <c r="L8" s="9">
        <v>166.75399999999999</v>
      </c>
      <c r="M8" s="10" t="s">
        <v>159</v>
      </c>
      <c r="N8" s="9">
        <v>2995.8</v>
      </c>
      <c r="O8" s="10" t="s">
        <v>178</v>
      </c>
      <c r="P8" s="9">
        <v>489.78199999999998</v>
      </c>
      <c r="Q8" s="10" t="s">
        <v>159</v>
      </c>
      <c r="R8" s="9">
        <v>10685.843199999999</v>
      </c>
      <c r="S8" s="10" t="s">
        <v>178</v>
      </c>
    </row>
    <row r="9" spans="1:19" x14ac:dyDescent="0.2">
      <c r="A9" s="12" t="s">
        <v>172</v>
      </c>
      <c r="B9" s="9">
        <v>190.517</v>
      </c>
      <c r="C9" s="10" t="s">
        <v>159</v>
      </c>
      <c r="D9" s="9">
        <v>4826.2839999999997</v>
      </c>
      <c r="E9" s="10" t="s">
        <v>159</v>
      </c>
      <c r="F9" s="9">
        <v>108.5598</v>
      </c>
      <c r="G9" s="10" t="s">
        <v>159</v>
      </c>
      <c r="H9" s="9">
        <v>1765.9010000000001</v>
      </c>
      <c r="I9" s="10" t="s">
        <v>159</v>
      </c>
      <c r="J9" s="9">
        <v>660.46400000000006</v>
      </c>
      <c r="K9" s="10" t="s">
        <v>159</v>
      </c>
      <c r="L9" s="9">
        <v>181.13417085899999</v>
      </c>
      <c r="M9" s="10" t="s">
        <v>159</v>
      </c>
      <c r="N9" s="9">
        <v>3316.4569999999999</v>
      </c>
      <c r="O9" s="10" t="s">
        <v>178</v>
      </c>
      <c r="P9" s="9">
        <v>495.81200000000001</v>
      </c>
      <c r="Q9" s="10" t="s">
        <v>159</v>
      </c>
      <c r="R9" s="9">
        <v>11545.128970858999</v>
      </c>
      <c r="S9" s="10" t="s">
        <v>178</v>
      </c>
    </row>
    <row r="10" spans="1:19" x14ac:dyDescent="0.2">
      <c r="A10" s="12" t="s">
        <v>173</v>
      </c>
      <c r="B10" s="9">
        <v>203.50200000000001</v>
      </c>
      <c r="C10" s="10" t="s">
        <v>159</v>
      </c>
      <c r="D10" s="9">
        <v>5186.9690000000001</v>
      </c>
      <c r="E10" s="10" t="s">
        <v>159</v>
      </c>
      <c r="F10" s="9">
        <v>126.047</v>
      </c>
      <c r="G10" s="10" t="s">
        <v>159</v>
      </c>
      <c r="H10" s="9">
        <v>1921.1949999999999</v>
      </c>
      <c r="I10" s="10" t="s">
        <v>159</v>
      </c>
      <c r="J10" s="9">
        <v>727.47900000000004</v>
      </c>
      <c r="K10" s="10" t="s">
        <v>159</v>
      </c>
      <c r="L10" s="9">
        <v>202.57571200000001</v>
      </c>
      <c r="M10" s="10" t="s">
        <v>159</v>
      </c>
      <c r="N10" s="9">
        <v>3650.942</v>
      </c>
      <c r="O10" s="10" t="s">
        <v>178</v>
      </c>
      <c r="P10" s="9">
        <v>492.36099999999999</v>
      </c>
      <c r="Q10" s="10" t="s">
        <v>159</v>
      </c>
      <c r="R10" s="9">
        <v>12511.070712000001</v>
      </c>
      <c r="S10" s="10" t="s">
        <v>178</v>
      </c>
    </row>
    <row r="11" spans="1:19" x14ac:dyDescent="0.2">
      <c r="A11" s="12" t="s">
        <v>174</v>
      </c>
      <c r="B11" s="9">
        <v>209.07499999999999</v>
      </c>
      <c r="C11" s="10" t="s">
        <v>159</v>
      </c>
      <c r="D11" s="9">
        <v>5301.1049999999996</v>
      </c>
      <c r="E11" s="10" t="s">
        <v>178</v>
      </c>
      <c r="F11" s="9">
        <v>134.851018662</v>
      </c>
      <c r="G11" s="10" t="s">
        <v>178</v>
      </c>
      <c r="H11" s="9">
        <v>2049.4589999999998</v>
      </c>
      <c r="I11" s="10" t="s">
        <v>159</v>
      </c>
      <c r="J11" s="9">
        <v>802.202</v>
      </c>
      <c r="K11" s="10" t="s">
        <v>159</v>
      </c>
      <c r="L11" s="9">
        <v>232.262732</v>
      </c>
      <c r="M11" s="10" t="s">
        <v>159</v>
      </c>
      <c r="N11" s="9">
        <v>3814.8530000000001</v>
      </c>
      <c r="O11" s="10" t="s">
        <v>178</v>
      </c>
      <c r="P11" s="9">
        <v>501.50799999999998</v>
      </c>
      <c r="Q11" s="10" t="s">
        <v>159</v>
      </c>
      <c r="R11" s="9">
        <v>13045.315750661999</v>
      </c>
      <c r="S11" s="10" t="s">
        <v>178</v>
      </c>
    </row>
    <row r="12" spans="1:19" x14ac:dyDescent="0.2">
      <c r="A12" s="12" t="s">
        <v>175</v>
      </c>
      <c r="B12" s="9">
        <v>220.06</v>
      </c>
      <c r="C12" s="10" t="s">
        <v>159</v>
      </c>
      <c r="D12" s="9">
        <v>5533.893</v>
      </c>
      <c r="E12" s="10" t="s">
        <v>318</v>
      </c>
      <c r="F12" s="9">
        <v>146.751</v>
      </c>
      <c r="G12" s="10" t="s">
        <v>178</v>
      </c>
      <c r="H12" s="9">
        <v>2207.884</v>
      </c>
      <c r="I12" s="10" t="s">
        <v>159</v>
      </c>
      <c r="J12" s="9">
        <v>878.13800000000003</v>
      </c>
      <c r="K12" s="10" t="s">
        <v>159</v>
      </c>
      <c r="L12" s="9">
        <v>244.70400000000001</v>
      </c>
      <c r="M12" s="10" t="s">
        <v>159</v>
      </c>
      <c r="N12" s="9">
        <v>3658.5590000000002</v>
      </c>
      <c r="O12" s="10" t="s">
        <v>178</v>
      </c>
      <c r="P12" s="9">
        <v>485.19400000000002</v>
      </c>
      <c r="Q12" s="10" t="s">
        <v>159</v>
      </c>
      <c r="R12" s="9">
        <v>13375.183000000001</v>
      </c>
      <c r="S12" s="10" t="s">
        <v>406</v>
      </c>
    </row>
    <row r="13" spans="1:19" x14ac:dyDescent="0.2">
      <c r="A13" s="12" t="s">
        <v>179</v>
      </c>
      <c r="B13" s="9">
        <v>229.53800000000001</v>
      </c>
      <c r="C13" s="10" t="s">
        <v>159</v>
      </c>
      <c r="D13" s="9">
        <v>5814.3040000000001</v>
      </c>
      <c r="E13" s="10" t="s">
        <v>318</v>
      </c>
      <c r="F13" s="9">
        <v>153.78700000000001</v>
      </c>
      <c r="G13" s="10" t="s">
        <v>178</v>
      </c>
      <c r="H13" s="9">
        <v>2499.7750000000001</v>
      </c>
      <c r="I13" s="10" t="s">
        <v>159</v>
      </c>
      <c r="J13" s="9">
        <v>943.29399999999998</v>
      </c>
      <c r="K13" s="10" t="s">
        <v>159</v>
      </c>
      <c r="L13" s="9">
        <v>259.86900000000003</v>
      </c>
      <c r="M13" s="10" t="s">
        <v>159</v>
      </c>
      <c r="N13" s="9">
        <v>3638.9140000000002</v>
      </c>
      <c r="O13" s="10" t="s">
        <v>178</v>
      </c>
      <c r="P13" s="9">
        <v>530.17600000000004</v>
      </c>
      <c r="Q13" s="10" t="s">
        <v>159</v>
      </c>
      <c r="R13" s="9">
        <v>14069.656999999999</v>
      </c>
      <c r="S13" s="10" t="s">
        <v>406</v>
      </c>
    </row>
    <row r="14" spans="1:19" x14ac:dyDescent="0.2">
      <c r="A14" s="12" t="s">
        <v>180</v>
      </c>
      <c r="B14" s="9">
        <v>222.80699999999999</v>
      </c>
      <c r="C14" s="10" t="s">
        <v>159</v>
      </c>
      <c r="D14" s="9">
        <v>6059.6989999999996</v>
      </c>
      <c r="E14" s="10" t="s">
        <v>318</v>
      </c>
      <c r="F14" s="9">
        <v>164.75399999999999</v>
      </c>
      <c r="G14" s="10" t="s">
        <v>178</v>
      </c>
      <c r="H14" s="9">
        <v>2658.181</v>
      </c>
      <c r="I14" s="10" t="s">
        <v>159</v>
      </c>
      <c r="J14" s="9">
        <v>970.75800000000004</v>
      </c>
      <c r="K14" s="10" t="s">
        <v>159</v>
      </c>
      <c r="L14" s="9">
        <v>270.64</v>
      </c>
      <c r="M14" s="10" t="s">
        <v>159</v>
      </c>
      <c r="N14" s="9">
        <v>3698.221</v>
      </c>
      <c r="O14" s="10" t="s">
        <v>178</v>
      </c>
      <c r="P14" s="9">
        <v>560.81299999999999</v>
      </c>
      <c r="Q14" s="10" t="s">
        <v>159</v>
      </c>
      <c r="R14" s="9">
        <v>14605.873</v>
      </c>
      <c r="S14" s="10" t="s">
        <v>406</v>
      </c>
    </row>
    <row r="15" spans="1:19" x14ac:dyDescent="0.2">
      <c r="A15" s="12" t="s">
        <v>181</v>
      </c>
      <c r="B15" s="9">
        <v>229.77500000000001</v>
      </c>
      <c r="C15" s="10" t="s">
        <v>159</v>
      </c>
      <c r="D15" s="9">
        <v>6272.0559999999996</v>
      </c>
      <c r="E15" s="10" t="s">
        <v>318</v>
      </c>
      <c r="F15" s="9">
        <v>186.14456000000001</v>
      </c>
      <c r="G15" s="10" t="s">
        <v>178</v>
      </c>
      <c r="H15" s="9">
        <v>2802.6350000000002</v>
      </c>
      <c r="I15" s="10" t="s">
        <v>159</v>
      </c>
      <c r="J15" s="9">
        <v>989.125</v>
      </c>
      <c r="K15" s="10" t="s">
        <v>159</v>
      </c>
      <c r="L15" s="9">
        <v>258.65199999999999</v>
      </c>
      <c r="M15" s="10" t="s">
        <v>159</v>
      </c>
      <c r="N15" s="9">
        <v>3895.29</v>
      </c>
      <c r="O15" s="10" t="s">
        <v>178</v>
      </c>
      <c r="P15" s="9">
        <v>608.11199999999997</v>
      </c>
      <c r="Q15" s="10" t="s">
        <v>159</v>
      </c>
      <c r="R15" s="9">
        <v>15241.789559999999</v>
      </c>
      <c r="S15" s="10" t="s">
        <v>406</v>
      </c>
    </row>
    <row r="16" spans="1:19" x14ac:dyDescent="0.2">
      <c r="A16" s="12" t="s">
        <v>182</v>
      </c>
      <c r="B16" s="9">
        <v>222.512</v>
      </c>
      <c r="C16" s="10" t="s">
        <v>159</v>
      </c>
      <c r="D16" s="9">
        <v>6499.6540000000005</v>
      </c>
      <c r="E16" s="10" t="s">
        <v>318</v>
      </c>
      <c r="F16" s="9">
        <v>191.71554</v>
      </c>
      <c r="G16" s="10" t="s">
        <v>178</v>
      </c>
      <c r="H16" s="9">
        <v>2670.9279999999999</v>
      </c>
      <c r="I16" s="10" t="s">
        <v>159</v>
      </c>
      <c r="J16" s="9">
        <v>1036.414</v>
      </c>
      <c r="K16" s="10" t="s">
        <v>159</v>
      </c>
      <c r="L16" s="9">
        <v>265.339</v>
      </c>
      <c r="M16" s="10" t="s">
        <v>159</v>
      </c>
      <c r="N16" s="9">
        <v>4018.2640000000001</v>
      </c>
      <c r="O16" s="10" t="s">
        <v>178</v>
      </c>
      <c r="P16" s="9">
        <v>738.90099999999995</v>
      </c>
      <c r="Q16" s="10" t="s">
        <v>159</v>
      </c>
      <c r="R16" s="9">
        <v>15643.72754</v>
      </c>
      <c r="S16" s="10" t="s">
        <v>406</v>
      </c>
    </row>
    <row r="17" spans="1:19" x14ac:dyDescent="0.2">
      <c r="A17" s="12" t="s">
        <v>183</v>
      </c>
      <c r="B17" s="9">
        <v>216.38900000000001</v>
      </c>
      <c r="C17" s="10" t="s">
        <v>159</v>
      </c>
      <c r="D17" s="9">
        <v>6002.8379999999997</v>
      </c>
      <c r="E17" s="10" t="s">
        <v>159</v>
      </c>
      <c r="F17" s="9">
        <v>209.58778075000001</v>
      </c>
      <c r="G17" s="10" t="s">
        <v>178</v>
      </c>
      <c r="H17" s="9">
        <v>2854.84168572</v>
      </c>
      <c r="I17" s="10" t="s">
        <v>159</v>
      </c>
      <c r="J17" s="9">
        <v>1001.236</v>
      </c>
      <c r="K17" s="10" t="s">
        <v>159</v>
      </c>
      <c r="L17" s="9">
        <v>280.84199999999998</v>
      </c>
      <c r="M17" s="10" t="s">
        <v>159</v>
      </c>
      <c r="N17" s="9">
        <v>4145.3159999999998</v>
      </c>
      <c r="O17" s="10" t="s">
        <v>178</v>
      </c>
      <c r="P17" s="9">
        <v>794.524</v>
      </c>
      <c r="Q17" s="10" t="s">
        <v>159</v>
      </c>
      <c r="R17" s="9">
        <v>15505.57446647</v>
      </c>
      <c r="S17" s="10" t="s">
        <v>178</v>
      </c>
    </row>
    <row r="18" spans="1:19" x14ac:dyDescent="0.2">
      <c r="A18" s="12" t="s">
        <v>185</v>
      </c>
      <c r="B18" s="9">
        <v>215.55699999999999</v>
      </c>
      <c r="C18" s="10" t="s">
        <v>159</v>
      </c>
      <c r="D18" s="9">
        <v>6244.7610000000004</v>
      </c>
      <c r="E18" s="10" t="s">
        <v>159</v>
      </c>
      <c r="F18" s="9">
        <v>219.92915146999999</v>
      </c>
      <c r="G18" s="10" t="s">
        <v>178</v>
      </c>
      <c r="H18" s="9">
        <v>2975.2649999999999</v>
      </c>
      <c r="I18" s="10" t="s">
        <v>159</v>
      </c>
      <c r="J18" s="9">
        <v>1012.626</v>
      </c>
      <c r="K18" s="10" t="s">
        <v>159</v>
      </c>
      <c r="L18" s="9">
        <v>294.64299999999997</v>
      </c>
      <c r="M18" s="10" t="s">
        <v>159</v>
      </c>
      <c r="N18" s="9">
        <v>4371.75</v>
      </c>
      <c r="O18" s="10" t="s">
        <v>178</v>
      </c>
      <c r="P18" s="9">
        <v>876.80738159999999</v>
      </c>
      <c r="Q18" s="10" t="s">
        <v>159</v>
      </c>
      <c r="R18" s="9">
        <v>16211.33853307</v>
      </c>
      <c r="S18" s="10" t="s">
        <v>178</v>
      </c>
    </row>
    <row r="19" spans="1:19" x14ac:dyDescent="0.2">
      <c r="A19" s="12" t="s">
        <v>186</v>
      </c>
      <c r="B19" s="9">
        <v>215.733</v>
      </c>
      <c r="C19" s="10" t="s">
        <v>159</v>
      </c>
      <c r="D19" s="9">
        <v>5730.9660000000003</v>
      </c>
      <c r="E19" s="10" t="s">
        <v>178</v>
      </c>
      <c r="F19" s="9">
        <v>206.576481</v>
      </c>
      <c r="G19" s="10" t="s">
        <v>178</v>
      </c>
      <c r="H19" s="9">
        <v>2849.777</v>
      </c>
      <c r="I19" s="10" t="s">
        <v>159</v>
      </c>
      <c r="J19" s="9">
        <v>997.84699999999998</v>
      </c>
      <c r="K19" s="10" t="s">
        <v>159</v>
      </c>
      <c r="L19" s="9">
        <v>289.05200000000002</v>
      </c>
      <c r="M19" s="10" t="s">
        <v>159</v>
      </c>
      <c r="N19" s="9">
        <v>4359.8517755840003</v>
      </c>
      <c r="O19" s="10" t="s">
        <v>178</v>
      </c>
      <c r="P19" s="9">
        <v>864.952</v>
      </c>
      <c r="Q19" s="10" t="s">
        <v>159</v>
      </c>
      <c r="R19" s="9">
        <v>15514.755256584</v>
      </c>
      <c r="S19" s="10" t="s">
        <v>178</v>
      </c>
    </row>
    <row r="20" spans="1:19" x14ac:dyDescent="0.2">
      <c r="A20" s="12" t="s">
        <v>187</v>
      </c>
      <c r="B20" s="9">
        <v>219.88499999999999</v>
      </c>
      <c r="C20" s="10" t="s">
        <v>159</v>
      </c>
      <c r="D20" s="9">
        <v>6478.0680000000002</v>
      </c>
      <c r="E20" s="10" t="s">
        <v>159</v>
      </c>
      <c r="F20" s="9">
        <v>190.46378100000001</v>
      </c>
      <c r="G20" s="10" t="s">
        <v>178</v>
      </c>
      <c r="H20" s="9">
        <v>2954.54</v>
      </c>
      <c r="I20" s="10" t="s">
        <v>159</v>
      </c>
      <c r="J20" s="9">
        <v>1009.304</v>
      </c>
      <c r="K20" s="10" t="s">
        <v>159</v>
      </c>
      <c r="L20" s="9">
        <v>290.30799999999999</v>
      </c>
      <c r="M20" s="10" t="s">
        <v>159</v>
      </c>
      <c r="N20" s="9">
        <v>4431.9629999999997</v>
      </c>
      <c r="O20" s="10" t="s">
        <v>178</v>
      </c>
      <c r="P20" s="9">
        <v>828.07799999999997</v>
      </c>
      <c r="Q20" s="10" t="s">
        <v>159</v>
      </c>
      <c r="R20" s="9">
        <v>16402.609780999999</v>
      </c>
      <c r="S20" s="10" t="s">
        <v>178</v>
      </c>
    </row>
    <row r="21" spans="1:19" x14ac:dyDescent="0.2">
      <c r="A21" s="12" t="s">
        <v>188</v>
      </c>
      <c r="B21" s="9">
        <v>222.31299999999999</v>
      </c>
      <c r="C21" s="10" t="s">
        <v>159</v>
      </c>
      <c r="D21" s="9">
        <v>6768.616</v>
      </c>
      <c r="E21" s="10" t="s">
        <v>159</v>
      </c>
      <c r="F21" s="9">
        <v>200.84528700000001</v>
      </c>
      <c r="G21" s="10" t="s">
        <v>178</v>
      </c>
      <c r="H21" s="9">
        <v>3101.2330000000002</v>
      </c>
      <c r="I21" s="10" t="s">
        <v>159</v>
      </c>
      <c r="J21" s="9">
        <v>1024.759</v>
      </c>
      <c r="K21" s="10" t="s">
        <v>159</v>
      </c>
      <c r="L21" s="9">
        <v>285.13299999999998</v>
      </c>
      <c r="M21" s="10" t="s">
        <v>159</v>
      </c>
      <c r="N21" s="9">
        <v>4696.0590000000002</v>
      </c>
      <c r="O21" s="10" t="s">
        <v>178</v>
      </c>
      <c r="P21" s="9">
        <v>993.05200000000002</v>
      </c>
      <c r="Q21" s="10" t="s">
        <v>159</v>
      </c>
      <c r="R21" s="9">
        <v>17292.010287000001</v>
      </c>
      <c r="S21" s="10" t="s">
        <v>178</v>
      </c>
    </row>
    <row r="22" spans="1:19" x14ac:dyDescent="0.2">
      <c r="A22" s="12" t="s">
        <v>189</v>
      </c>
      <c r="B22" s="9">
        <v>219.44800000000001</v>
      </c>
      <c r="C22" s="10" t="s">
        <v>159</v>
      </c>
      <c r="D22" s="9">
        <v>6979.2669999999998</v>
      </c>
      <c r="E22" s="10" t="s">
        <v>159</v>
      </c>
      <c r="F22" s="9">
        <v>209.45711800000001</v>
      </c>
      <c r="G22" s="10" t="s">
        <v>178</v>
      </c>
      <c r="H22" s="9">
        <v>3178.8220000000001</v>
      </c>
      <c r="I22" s="10" t="s">
        <v>159</v>
      </c>
      <c r="J22" s="9">
        <v>1023.466</v>
      </c>
      <c r="K22" s="10" t="s">
        <v>159</v>
      </c>
      <c r="L22" s="9">
        <v>279.142</v>
      </c>
      <c r="M22" s="10" t="s">
        <v>159</v>
      </c>
      <c r="N22" s="9">
        <v>4567.8100000000004</v>
      </c>
      <c r="O22" s="10" t="s">
        <v>178</v>
      </c>
      <c r="P22" s="9">
        <v>989.95299999999997</v>
      </c>
      <c r="Q22" s="10" t="s">
        <v>159</v>
      </c>
      <c r="R22" s="9">
        <v>17447.365118000002</v>
      </c>
      <c r="S22" s="10" t="s">
        <v>178</v>
      </c>
    </row>
    <row r="23" spans="1:19" x14ac:dyDescent="0.2">
      <c r="A23" s="12" t="s">
        <v>190</v>
      </c>
      <c r="B23" s="9">
        <v>211.16300000000001</v>
      </c>
      <c r="C23" s="10" t="s">
        <v>159</v>
      </c>
      <c r="D23" s="9">
        <v>7166.4756755300004</v>
      </c>
      <c r="E23" s="10" t="s">
        <v>159</v>
      </c>
      <c r="F23" s="9">
        <v>223.394803</v>
      </c>
      <c r="G23" s="10" t="s">
        <v>178</v>
      </c>
      <c r="H23" s="9">
        <v>3133.1170000000002</v>
      </c>
      <c r="I23" s="10" t="s">
        <v>159</v>
      </c>
      <c r="J23" s="9">
        <v>1020.49861952</v>
      </c>
      <c r="K23" s="10" t="s">
        <v>159</v>
      </c>
      <c r="L23" s="9">
        <v>271.547616</v>
      </c>
      <c r="M23" s="10" t="s">
        <v>159</v>
      </c>
      <c r="N23" s="9">
        <v>4566.1014581480003</v>
      </c>
      <c r="O23" s="10" t="s">
        <v>178</v>
      </c>
      <c r="P23" s="9">
        <v>1155.9000000000001</v>
      </c>
      <c r="Q23" s="10" t="s">
        <v>159</v>
      </c>
      <c r="R23" s="9">
        <v>17748.198172198001</v>
      </c>
      <c r="S23" s="10" t="s">
        <v>178</v>
      </c>
    </row>
    <row r="24" spans="1:19" x14ac:dyDescent="0.2">
      <c r="A24" s="12" t="s">
        <v>191</v>
      </c>
      <c r="B24" s="9">
        <v>207.82</v>
      </c>
      <c r="C24" s="10" t="s">
        <v>159</v>
      </c>
      <c r="D24" s="9">
        <v>7802.9870000000001</v>
      </c>
      <c r="E24" s="10" t="s">
        <v>159</v>
      </c>
      <c r="F24" s="9">
        <v>243.79791900000001</v>
      </c>
      <c r="G24" s="10" t="s">
        <v>178</v>
      </c>
      <c r="H24" s="9">
        <v>3383.9430000000002</v>
      </c>
      <c r="I24" s="10" t="s">
        <v>159</v>
      </c>
      <c r="J24" s="9">
        <v>1018.45633027</v>
      </c>
      <c r="K24" s="10" t="s">
        <v>159</v>
      </c>
      <c r="L24" s="9">
        <v>274.18848000000003</v>
      </c>
      <c r="M24" s="10" t="s">
        <v>159</v>
      </c>
      <c r="N24" s="9">
        <v>4951.2585122999999</v>
      </c>
      <c r="O24" s="10" t="s">
        <v>178</v>
      </c>
      <c r="P24" s="9">
        <v>1223.8430000000001</v>
      </c>
      <c r="Q24" s="10" t="s">
        <v>159</v>
      </c>
      <c r="R24" s="9">
        <v>19106.294241570002</v>
      </c>
      <c r="S24" s="10" t="s">
        <v>178</v>
      </c>
    </row>
    <row r="25" spans="1:19" x14ac:dyDescent="0.2">
      <c r="A25" s="12" t="s">
        <v>193</v>
      </c>
      <c r="B25" s="9">
        <v>212.65</v>
      </c>
      <c r="C25" s="10" t="s">
        <v>159</v>
      </c>
      <c r="D25" s="9">
        <v>8307.6020000000008</v>
      </c>
      <c r="E25" s="10" t="s">
        <v>159</v>
      </c>
      <c r="F25" s="9">
        <v>246.79534000000001</v>
      </c>
      <c r="G25" s="10" t="s">
        <v>178</v>
      </c>
      <c r="H25" s="9">
        <v>3510.46623142</v>
      </c>
      <c r="I25" s="10" t="s">
        <v>159</v>
      </c>
      <c r="J25" s="9">
        <v>1046.1189999999999</v>
      </c>
      <c r="K25" s="10" t="s">
        <v>159</v>
      </c>
      <c r="L25" s="9">
        <v>277.71620000000001</v>
      </c>
      <c r="M25" s="10" t="s">
        <v>159</v>
      </c>
      <c r="N25" s="9">
        <v>5018.5398171300003</v>
      </c>
      <c r="O25" s="10" t="s">
        <v>178</v>
      </c>
      <c r="P25" s="9">
        <v>1165.1600000000001</v>
      </c>
      <c r="Q25" s="10" t="s">
        <v>159</v>
      </c>
      <c r="R25" s="9">
        <v>19785.048588549998</v>
      </c>
      <c r="S25" s="10" t="s">
        <v>178</v>
      </c>
    </row>
    <row r="26" spans="1:19" x14ac:dyDescent="0.2">
      <c r="A26" s="12" t="s">
        <v>194</v>
      </c>
      <c r="B26" s="9">
        <v>226.03899999999999</v>
      </c>
      <c r="C26" s="10" t="s">
        <v>159</v>
      </c>
      <c r="D26" s="9">
        <v>8403.0969999999998</v>
      </c>
      <c r="E26" s="10" t="s">
        <v>159</v>
      </c>
      <c r="F26" s="9">
        <v>245.989869</v>
      </c>
      <c r="G26" s="10" t="s">
        <v>178</v>
      </c>
      <c r="H26" s="9">
        <v>3513.7403986200002</v>
      </c>
      <c r="I26" s="10" t="s">
        <v>159</v>
      </c>
      <c r="J26" s="9">
        <v>959.43</v>
      </c>
      <c r="K26" s="10" t="s">
        <v>159</v>
      </c>
      <c r="L26" s="9">
        <v>264.91759999999999</v>
      </c>
      <c r="M26" s="10" t="s">
        <v>159</v>
      </c>
      <c r="N26" s="9">
        <v>4688.7750287950003</v>
      </c>
      <c r="O26" s="10" t="s">
        <v>178</v>
      </c>
      <c r="P26" s="9">
        <v>1018.657</v>
      </c>
      <c r="Q26" s="10" t="s">
        <v>159</v>
      </c>
      <c r="R26" s="9">
        <v>19320.645896415001</v>
      </c>
      <c r="S26" s="10" t="s">
        <v>178</v>
      </c>
    </row>
    <row r="27" spans="1:19" x14ac:dyDescent="0.2">
      <c r="A27" s="12" t="s">
        <v>196</v>
      </c>
      <c r="B27" s="9">
        <v>226.61099999999999</v>
      </c>
      <c r="C27" s="10" t="s">
        <v>159</v>
      </c>
      <c r="D27" s="9">
        <v>8659.7610000000004</v>
      </c>
      <c r="E27" s="10" t="s">
        <v>159</v>
      </c>
      <c r="F27" s="9">
        <v>258.21800000000002</v>
      </c>
      <c r="G27" s="10" t="s">
        <v>178</v>
      </c>
      <c r="H27" s="9">
        <v>3715.28221717</v>
      </c>
      <c r="I27" s="10" t="s">
        <v>159</v>
      </c>
      <c r="J27" s="9">
        <v>1009.732</v>
      </c>
      <c r="K27" s="10" t="s">
        <v>159</v>
      </c>
      <c r="L27" s="9">
        <v>258.06557400000003</v>
      </c>
      <c r="M27" s="10" t="s">
        <v>159</v>
      </c>
      <c r="N27" s="9">
        <v>5007.66534820787</v>
      </c>
      <c r="O27" s="10" t="s">
        <v>178</v>
      </c>
      <c r="P27" s="9">
        <v>970.29100000000005</v>
      </c>
      <c r="Q27" s="10" t="s">
        <v>159</v>
      </c>
      <c r="R27" s="9">
        <v>20105.626139377899</v>
      </c>
      <c r="S27" s="10" t="s">
        <v>178</v>
      </c>
    </row>
    <row r="28" spans="1:19" x14ac:dyDescent="0.2">
      <c r="A28" s="12" t="s">
        <v>197</v>
      </c>
      <c r="B28" s="9">
        <v>236.321</v>
      </c>
      <c r="C28" s="10" t="s">
        <v>159</v>
      </c>
      <c r="D28" s="9">
        <v>8803.0414000000001</v>
      </c>
      <c r="E28" s="10" t="s">
        <v>159</v>
      </c>
      <c r="F28" s="9">
        <v>259.58</v>
      </c>
      <c r="G28" s="10" t="s">
        <v>178</v>
      </c>
      <c r="H28" s="9">
        <v>3967.5176945599801</v>
      </c>
      <c r="I28" s="10" t="s">
        <v>159</v>
      </c>
      <c r="J28" s="9">
        <v>983.48153796999998</v>
      </c>
      <c r="K28" s="10" t="s">
        <v>159</v>
      </c>
      <c r="L28" s="9">
        <v>266.72033299999998</v>
      </c>
      <c r="M28" s="10" t="s">
        <v>159</v>
      </c>
      <c r="N28" s="9">
        <v>5039.9458635060901</v>
      </c>
      <c r="O28" s="10" t="s">
        <v>178</v>
      </c>
      <c r="P28" s="9">
        <v>995.49699999999996</v>
      </c>
      <c r="Q28" s="10" t="s">
        <v>159</v>
      </c>
      <c r="R28" s="9">
        <v>20552.1048290361</v>
      </c>
      <c r="S28" s="10" t="s">
        <v>178</v>
      </c>
    </row>
    <row r="29" spans="1:19" x14ac:dyDescent="0.2">
      <c r="A29" s="12" t="s">
        <v>198</v>
      </c>
      <c r="B29" s="9">
        <v>198.47399999999999</v>
      </c>
      <c r="C29" s="10" t="s">
        <v>159</v>
      </c>
      <c r="D29" s="9">
        <v>7450.2640000000001</v>
      </c>
      <c r="E29" s="10" t="s">
        <v>159</v>
      </c>
      <c r="F29" s="9">
        <v>225.75700000000001</v>
      </c>
      <c r="G29" s="10" t="s">
        <v>159</v>
      </c>
      <c r="H29" s="9">
        <v>3049.2039438199999</v>
      </c>
      <c r="I29" s="10" t="s">
        <v>159</v>
      </c>
      <c r="J29" s="9">
        <v>804.66927897000005</v>
      </c>
      <c r="K29" s="10" t="s">
        <v>159</v>
      </c>
      <c r="L29" s="9">
        <v>218.926073</v>
      </c>
      <c r="M29" s="10" t="s">
        <v>159</v>
      </c>
      <c r="N29" s="9">
        <v>3889.0391453679499</v>
      </c>
      <c r="O29" s="10" t="s">
        <v>178</v>
      </c>
      <c r="P29" s="9">
        <v>839.81399999999996</v>
      </c>
      <c r="Q29" s="10" t="s">
        <v>159</v>
      </c>
      <c r="R29" s="9">
        <v>16676.147441157998</v>
      </c>
      <c r="S29" s="10" t="s">
        <v>178</v>
      </c>
    </row>
    <row r="30" spans="1:19" x14ac:dyDescent="0.2">
      <c r="A30" s="12" t="s">
        <v>199</v>
      </c>
      <c r="B30" s="9">
        <v>262.40578699999998</v>
      </c>
      <c r="C30" s="10" t="s">
        <v>159</v>
      </c>
      <c r="D30" s="9">
        <v>8212.4040000000005</v>
      </c>
      <c r="E30" s="10" t="s">
        <v>159</v>
      </c>
      <c r="F30" s="9">
        <v>317.00299999999999</v>
      </c>
      <c r="G30" s="10" t="s">
        <v>159</v>
      </c>
      <c r="H30" s="9">
        <v>4324.1465189500004</v>
      </c>
      <c r="I30" s="10" t="s">
        <v>159</v>
      </c>
      <c r="J30" s="9">
        <v>1124.2001692199999</v>
      </c>
      <c r="K30" s="10" t="s">
        <v>159</v>
      </c>
      <c r="L30" s="9">
        <v>297.95394299999998</v>
      </c>
      <c r="M30" s="10" t="s">
        <v>159</v>
      </c>
      <c r="N30" s="9">
        <v>2697.8027294707399</v>
      </c>
      <c r="O30" s="10" t="s">
        <v>178</v>
      </c>
      <c r="P30" s="9">
        <v>988.15800000000002</v>
      </c>
      <c r="Q30" s="10" t="s">
        <v>159</v>
      </c>
      <c r="R30" s="9">
        <v>18224.074147640698</v>
      </c>
      <c r="S30" s="10" t="s">
        <v>178</v>
      </c>
    </row>
    <row r="31" spans="1:19" x14ac:dyDescent="0.2">
      <c r="A31" s="12" t="s">
        <v>200</v>
      </c>
      <c r="B31" s="9">
        <v>273.90109200000001</v>
      </c>
      <c r="C31" s="10" t="s">
        <v>159</v>
      </c>
      <c r="D31" s="9">
        <v>8243.6540000000005</v>
      </c>
      <c r="E31" s="10" t="s">
        <v>159</v>
      </c>
      <c r="F31" s="9">
        <v>293.065</v>
      </c>
      <c r="G31" s="10" t="s">
        <v>159</v>
      </c>
      <c r="H31" s="9">
        <v>4304.93492341</v>
      </c>
      <c r="I31" s="10" t="s">
        <v>159</v>
      </c>
      <c r="J31" s="9">
        <v>1185.6433088000001</v>
      </c>
      <c r="K31" s="10" t="s">
        <v>159</v>
      </c>
      <c r="L31" s="9">
        <v>288.62978299999997</v>
      </c>
      <c r="M31" s="10" t="s">
        <v>159</v>
      </c>
      <c r="N31" s="9">
        <v>3688.8327853732299</v>
      </c>
      <c r="O31" s="10" t="s">
        <v>178</v>
      </c>
      <c r="P31" s="9">
        <v>1009.2961287000001</v>
      </c>
      <c r="Q31" s="10" t="s">
        <v>159</v>
      </c>
      <c r="R31" s="9">
        <v>19287.9570212832</v>
      </c>
      <c r="S31" s="10" t="s">
        <v>178</v>
      </c>
    </row>
    <row r="32" spans="1:19" x14ac:dyDescent="0.2">
      <c r="A32" s="15" t="s">
        <v>201</v>
      </c>
      <c r="B32" s="13">
        <v>311.68571301439999</v>
      </c>
      <c r="C32" s="14" t="s">
        <v>159</v>
      </c>
      <c r="D32" s="13">
        <v>10081.946</v>
      </c>
      <c r="E32" s="14" t="s">
        <v>159</v>
      </c>
      <c r="F32" s="13">
        <v>340.10300000000001</v>
      </c>
      <c r="G32" s="14" t="s">
        <v>159</v>
      </c>
      <c r="H32" s="13">
        <v>4813.3799059599996</v>
      </c>
      <c r="I32" s="14" t="s">
        <v>159</v>
      </c>
      <c r="J32" s="13">
        <v>1305.05505883</v>
      </c>
      <c r="K32" s="14" t="s">
        <v>159</v>
      </c>
      <c r="L32" s="13">
        <v>303.00169299999999</v>
      </c>
      <c r="M32" s="14" t="s">
        <v>159</v>
      </c>
      <c r="N32" s="13">
        <v>4817.6055373807703</v>
      </c>
      <c r="O32" s="14" t="s">
        <v>178</v>
      </c>
      <c r="P32" s="13">
        <v>1090.77175661</v>
      </c>
      <c r="Q32" s="14" t="s">
        <v>159</v>
      </c>
      <c r="R32" s="13">
        <v>23063.548664795198</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4'!A2", "&lt;&lt;&lt; Previous table")</f>
        <v>&lt;&lt;&lt; Previous table</v>
      </c>
    </row>
    <row r="42" spans="1:2" x14ac:dyDescent="0.2">
      <c r="A42" s="17" t="str">
        <f>HYPERLINK("#'GAMING 6'!A2",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HYPERLINK("#'INDEX'!B101", "Link to index")</f>
        <v>Link to index</v>
      </c>
    </row>
    <row r="2" spans="1:19" ht="15.75" customHeight="1" x14ac:dyDescent="0.2">
      <c r="A2" s="25" t="s">
        <v>407</v>
      </c>
      <c r="B2" s="24"/>
      <c r="C2" s="24"/>
      <c r="D2" s="24"/>
      <c r="E2" s="24"/>
      <c r="F2" s="24"/>
      <c r="G2" s="24"/>
      <c r="H2" s="24"/>
      <c r="I2" s="24"/>
      <c r="J2" s="24"/>
      <c r="K2" s="24"/>
      <c r="L2" s="24"/>
      <c r="M2" s="24"/>
      <c r="N2" s="24"/>
      <c r="O2" s="24"/>
      <c r="P2" s="24"/>
      <c r="Q2" s="24"/>
      <c r="R2" s="24"/>
      <c r="S2" s="24"/>
    </row>
    <row r="3" spans="1:19" ht="15.75" customHeight="1" x14ac:dyDescent="0.2">
      <c r="A3" s="25" t="s">
        <v>119</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169</v>
      </c>
      <c r="B6" s="26"/>
      <c r="C6" s="26"/>
      <c r="D6" s="26"/>
      <c r="E6" s="26"/>
      <c r="F6" s="26"/>
      <c r="G6" s="26"/>
      <c r="H6" s="26"/>
      <c r="I6" s="26"/>
      <c r="J6" s="26"/>
      <c r="K6" s="26"/>
      <c r="L6" s="26"/>
      <c r="M6" s="26"/>
      <c r="N6" s="26"/>
      <c r="O6" s="26"/>
      <c r="P6" s="26"/>
      <c r="Q6" s="26"/>
      <c r="R6" s="26"/>
      <c r="S6" s="26"/>
    </row>
    <row r="7" spans="1:19" x14ac:dyDescent="0.2">
      <c r="A7" s="12" t="s">
        <v>170</v>
      </c>
      <c r="B7" s="9">
        <v>313.592964179104</v>
      </c>
      <c r="C7" s="10" t="s">
        <v>159</v>
      </c>
      <c r="D7" s="9">
        <v>7637.8446537313403</v>
      </c>
      <c r="E7" s="10" t="s">
        <v>159</v>
      </c>
      <c r="F7" s="9">
        <v>161.35919999999999</v>
      </c>
      <c r="G7" s="10" t="s">
        <v>159</v>
      </c>
      <c r="H7" s="9">
        <v>2937.6274298507501</v>
      </c>
      <c r="I7" s="10" t="s">
        <v>159</v>
      </c>
      <c r="J7" s="9">
        <v>1097.94309850746</v>
      </c>
      <c r="K7" s="10" t="s">
        <v>159</v>
      </c>
      <c r="L7" s="9">
        <v>284.93403582089599</v>
      </c>
      <c r="M7" s="10" t="s">
        <v>159</v>
      </c>
      <c r="N7" s="9">
        <v>5412.1286955223904</v>
      </c>
      <c r="O7" s="10" t="s">
        <v>178</v>
      </c>
      <c r="P7" s="9">
        <v>1079.8805014925399</v>
      </c>
      <c r="Q7" s="10" t="s">
        <v>159</v>
      </c>
      <c r="R7" s="9">
        <v>18925.310579104502</v>
      </c>
      <c r="S7" s="10" t="s">
        <v>178</v>
      </c>
    </row>
    <row r="8" spans="1:19" x14ac:dyDescent="0.2">
      <c r="A8" s="12" t="s">
        <v>171</v>
      </c>
      <c r="B8" s="9">
        <v>347.374699115044</v>
      </c>
      <c r="C8" s="10" t="s">
        <v>159</v>
      </c>
      <c r="D8" s="9">
        <v>8583.4220442477908</v>
      </c>
      <c r="E8" s="10" t="s">
        <v>159</v>
      </c>
      <c r="F8" s="9">
        <v>180.93314867256601</v>
      </c>
      <c r="G8" s="10" t="s">
        <v>159</v>
      </c>
      <c r="H8" s="9">
        <v>3333.6838938053102</v>
      </c>
      <c r="I8" s="10" t="s">
        <v>159</v>
      </c>
      <c r="J8" s="9">
        <v>1185.89662831858</v>
      </c>
      <c r="K8" s="10" t="s">
        <v>159</v>
      </c>
      <c r="L8" s="9">
        <v>323.17810619468997</v>
      </c>
      <c r="M8" s="10" t="s">
        <v>159</v>
      </c>
      <c r="N8" s="9">
        <v>5806.0194690265498</v>
      </c>
      <c r="O8" s="10" t="s">
        <v>178</v>
      </c>
      <c r="P8" s="9">
        <v>949.22352212389399</v>
      </c>
      <c r="Q8" s="10" t="s">
        <v>159</v>
      </c>
      <c r="R8" s="9">
        <v>20709.7315115044</v>
      </c>
      <c r="S8" s="10" t="s">
        <v>178</v>
      </c>
    </row>
    <row r="9" spans="1:19" x14ac:dyDescent="0.2">
      <c r="A9" s="12" t="s">
        <v>172</v>
      </c>
      <c r="B9" s="9">
        <v>360.71950720461098</v>
      </c>
      <c r="C9" s="10" t="s">
        <v>159</v>
      </c>
      <c r="D9" s="9">
        <v>9137.9498213256502</v>
      </c>
      <c r="E9" s="10" t="s">
        <v>159</v>
      </c>
      <c r="F9" s="9">
        <v>205.544059365994</v>
      </c>
      <c r="G9" s="10" t="s">
        <v>159</v>
      </c>
      <c r="H9" s="9">
        <v>3343.5070806916401</v>
      </c>
      <c r="I9" s="10" t="s">
        <v>159</v>
      </c>
      <c r="J9" s="9">
        <v>1250.5038847262199</v>
      </c>
      <c r="K9" s="10" t="s">
        <v>159</v>
      </c>
      <c r="L9" s="9">
        <v>342.95432349960498</v>
      </c>
      <c r="M9" s="10" t="s">
        <v>159</v>
      </c>
      <c r="N9" s="9">
        <v>6279.28602017291</v>
      </c>
      <c r="O9" s="10" t="s">
        <v>178</v>
      </c>
      <c r="P9" s="9">
        <v>938.75643804034598</v>
      </c>
      <c r="Q9" s="10" t="s">
        <v>159</v>
      </c>
      <c r="R9" s="9">
        <v>21859.221135027001</v>
      </c>
      <c r="S9" s="10" t="s">
        <v>178</v>
      </c>
    </row>
    <row r="10" spans="1:19" x14ac:dyDescent="0.2">
      <c r="A10" s="12" t="s">
        <v>173</v>
      </c>
      <c r="B10" s="9">
        <v>363.31742934782602</v>
      </c>
      <c r="C10" s="10" t="s">
        <v>159</v>
      </c>
      <c r="D10" s="9">
        <v>9260.43106793478</v>
      </c>
      <c r="E10" s="10" t="s">
        <v>159</v>
      </c>
      <c r="F10" s="9">
        <v>225.034997282609</v>
      </c>
      <c r="G10" s="10" t="s">
        <v>159</v>
      </c>
      <c r="H10" s="9">
        <v>3429.9595516304298</v>
      </c>
      <c r="I10" s="10" t="s">
        <v>159</v>
      </c>
      <c r="J10" s="9">
        <v>1298.7872364130401</v>
      </c>
      <c r="K10" s="10" t="s">
        <v>159</v>
      </c>
      <c r="L10" s="9">
        <v>361.663703217391</v>
      </c>
      <c r="M10" s="10" t="s">
        <v>159</v>
      </c>
      <c r="N10" s="9">
        <v>6518.1219945652201</v>
      </c>
      <c r="O10" s="10" t="s">
        <v>178</v>
      </c>
      <c r="P10" s="9">
        <v>879.02493749999996</v>
      </c>
      <c r="Q10" s="10" t="s">
        <v>159</v>
      </c>
      <c r="R10" s="9">
        <v>22336.340917891299</v>
      </c>
      <c r="S10" s="10" t="s">
        <v>178</v>
      </c>
    </row>
    <row r="11" spans="1:19" x14ac:dyDescent="0.2">
      <c r="A11" s="12" t="s">
        <v>174</v>
      </c>
      <c r="B11" s="9">
        <v>362.912219286658</v>
      </c>
      <c r="C11" s="10" t="s">
        <v>159</v>
      </c>
      <c r="D11" s="9">
        <v>9201.6538573315702</v>
      </c>
      <c r="E11" s="10" t="s">
        <v>178</v>
      </c>
      <c r="F11" s="9">
        <v>234.074291310262</v>
      </c>
      <c r="G11" s="10" t="s">
        <v>178</v>
      </c>
      <c r="H11" s="9">
        <v>3557.4493077939201</v>
      </c>
      <c r="I11" s="10" t="s">
        <v>159</v>
      </c>
      <c r="J11" s="9">
        <v>1392.4615957727899</v>
      </c>
      <c r="K11" s="10" t="s">
        <v>159</v>
      </c>
      <c r="L11" s="9">
        <v>403.16146611360602</v>
      </c>
      <c r="M11" s="10" t="s">
        <v>159</v>
      </c>
      <c r="N11" s="9">
        <v>6621.8188137384404</v>
      </c>
      <c r="O11" s="10" t="s">
        <v>178</v>
      </c>
      <c r="P11" s="9">
        <v>870.51718890356699</v>
      </c>
      <c r="Q11" s="10" t="s">
        <v>159</v>
      </c>
      <c r="R11" s="9">
        <v>22644.048740250801</v>
      </c>
      <c r="S11" s="10" t="s">
        <v>178</v>
      </c>
    </row>
    <row r="12" spans="1:19" x14ac:dyDescent="0.2">
      <c r="A12" s="12" t="s">
        <v>175</v>
      </c>
      <c r="B12" s="9">
        <v>370.716461538462</v>
      </c>
      <c r="C12" s="10" t="s">
        <v>159</v>
      </c>
      <c r="D12" s="9">
        <v>9322.4812846153909</v>
      </c>
      <c r="E12" s="10" t="s">
        <v>318</v>
      </c>
      <c r="F12" s="9">
        <v>247.21899230769199</v>
      </c>
      <c r="G12" s="10" t="s">
        <v>178</v>
      </c>
      <c r="H12" s="9">
        <v>3719.4353538461501</v>
      </c>
      <c r="I12" s="10" t="s">
        <v>159</v>
      </c>
      <c r="J12" s="9">
        <v>1479.3247846153799</v>
      </c>
      <c r="K12" s="10" t="s">
        <v>159</v>
      </c>
      <c r="L12" s="9">
        <v>412.23212307692302</v>
      </c>
      <c r="M12" s="10" t="s">
        <v>159</v>
      </c>
      <c r="N12" s="9">
        <v>6163.2647769230798</v>
      </c>
      <c r="O12" s="10" t="s">
        <v>178</v>
      </c>
      <c r="P12" s="9">
        <v>817.36527692307698</v>
      </c>
      <c r="Q12" s="10" t="s">
        <v>159</v>
      </c>
      <c r="R12" s="9">
        <v>22532.039053846202</v>
      </c>
      <c r="S12" s="10" t="s">
        <v>406</v>
      </c>
    </row>
    <row r="13" spans="1:19" x14ac:dyDescent="0.2">
      <c r="A13" s="12" t="s">
        <v>179</v>
      </c>
      <c r="B13" s="9">
        <v>377.488025031289</v>
      </c>
      <c r="C13" s="10" t="s">
        <v>159</v>
      </c>
      <c r="D13" s="9">
        <v>9561.9467534418</v>
      </c>
      <c r="E13" s="10" t="s">
        <v>318</v>
      </c>
      <c r="F13" s="9">
        <v>252.91128660826001</v>
      </c>
      <c r="G13" s="10" t="s">
        <v>178</v>
      </c>
      <c r="H13" s="9">
        <v>4111.01921151439</v>
      </c>
      <c r="I13" s="10" t="s">
        <v>159</v>
      </c>
      <c r="J13" s="9">
        <v>1551.2995193992499</v>
      </c>
      <c r="K13" s="10" t="s">
        <v>159</v>
      </c>
      <c r="L13" s="9">
        <v>427.36904380475602</v>
      </c>
      <c r="M13" s="10" t="s">
        <v>159</v>
      </c>
      <c r="N13" s="9">
        <v>5984.3967409261604</v>
      </c>
      <c r="O13" s="10" t="s">
        <v>178</v>
      </c>
      <c r="P13" s="9">
        <v>871.90395994993696</v>
      </c>
      <c r="Q13" s="10" t="s">
        <v>159</v>
      </c>
      <c r="R13" s="9">
        <v>23138.334540675802</v>
      </c>
      <c r="S13" s="10" t="s">
        <v>406</v>
      </c>
    </row>
    <row r="14" spans="1:19" x14ac:dyDescent="0.2">
      <c r="A14" s="12" t="s">
        <v>180</v>
      </c>
      <c r="B14" s="9">
        <v>357.90757701711499</v>
      </c>
      <c r="C14" s="10" t="s">
        <v>159</v>
      </c>
      <c r="D14" s="9">
        <v>9734.0397139364304</v>
      </c>
      <c r="E14" s="10" t="s">
        <v>318</v>
      </c>
      <c r="F14" s="9">
        <v>264.65373594132001</v>
      </c>
      <c r="G14" s="10" t="s">
        <v>178</v>
      </c>
      <c r="H14" s="9">
        <v>4269.9875721271401</v>
      </c>
      <c r="I14" s="10" t="s">
        <v>159</v>
      </c>
      <c r="J14" s="9">
        <v>1559.3838777506101</v>
      </c>
      <c r="K14" s="10" t="s">
        <v>159</v>
      </c>
      <c r="L14" s="9">
        <v>434.74444987775098</v>
      </c>
      <c r="M14" s="10" t="s">
        <v>159</v>
      </c>
      <c r="N14" s="9">
        <v>5940.6630733496304</v>
      </c>
      <c r="O14" s="10" t="s">
        <v>178</v>
      </c>
      <c r="P14" s="9">
        <v>900.86587041564803</v>
      </c>
      <c r="Q14" s="10" t="s">
        <v>159</v>
      </c>
      <c r="R14" s="9">
        <v>23462.2458704157</v>
      </c>
      <c r="S14" s="10" t="s">
        <v>406</v>
      </c>
    </row>
    <row r="15" spans="1:19" x14ac:dyDescent="0.2">
      <c r="A15" s="12" t="s">
        <v>181</v>
      </c>
      <c r="B15" s="9">
        <v>357.730272511848</v>
      </c>
      <c r="C15" s="10" t="s">
        <v>159</v>
      </c>
      <c r="D15" s="9">
        <v>9764.7886066350693</v>
      </c>
      <c r="E15" s="10" t="s">
        <v>318</v>
      </c>
      <c r="F15" s="9">
        <v>289.80326047393402</v>
      </c>
      <c r="G15" s="10" t="s">
        <v>178</v>
      </c>
      <c r="H15" s="9">
        <v>4363.3440639810397</v>
      </c>
      <c r="I15" s="10" t="s">
        <v>159</v>
      </c>
      <c r="J15" s="9">
        <v>1539.94105450237</v>
      </c>
      <c r="K15" s="10" t="s">
        <v>159</v>
      </c>
      <c r="L15" s="9">
        <v>402.68806635071098</v>
      </c>
      <c r="M15" s="10" t="s">
        <v>159</v>
      </c>
      <c r="N15" s="9">
        <v>6064.4680805687203</v>
      </c>
      <c r="O15" s="10" t="s">
        <v>178</v>
      </c>
      <c r="P15" s="9">
        <v>946.75256872037903</v>
      </c>
      <c r="Q15" s="10" t="s">
        <v>159</v>
      </c>
      <c r="R15" s="9">
        <v>23729.515973744099</v>
      </c>
      <c r="S15" s="10" t="s">
        <v>406</v>
      </c>
    </row>
    <row r="16" spans="1:19" x14ac:dyDescent="0.2">
      <c r="A16" s="12" t="s">
        <v>182</v>
      </c>
      <c r="B16" s="9">
        <v>336.45657997698498</v>
      </c>
      <c r="C16" s="10" t="s">
        <v>159</v>
      </c>
      <c r="D16" s="9">
        <v>9828.0153693900993</v>
      </c>
      <c r="E16" s="10" t="s">
        <v>318</v>
      </c>
      <c r="F16" s="9">
        <v>289.88978085155298</v>
      </c>
      <c r="G16" s="10" t="s">
        <v>178</v>
      </c>
      <c r="H16" s="9">
        <v>4038.6644326812402</v>
      </c>
      <c r="I16" s="10" t="s">
        <v>159</v>
      </c>
      <c r="J16" s="9">
        <v>1567.1438388952799</v>
      </c>
      <c r="K16" s="10" t="s">
        <v>159</v>
      </c>
      <c r="L16" s="9">
        <v>401.21455235903301</v>
      </c>
      <c r="M16" s="10" t="s">
        <v>159</v>
      </c>
      <c r="N16" s="9">
        <v>6075.9480966628298</v>
      </c>
      <c r="O16" s="10" t="s">
        <v>178</v>
      </c>
      <c r="P16" s="9">
        <v>1117.2795327963199</v>
      </c>
      <c r="Q16" s="10" t="s">
        <v>159</v>
      </c>
      <c r="R16" s="9">
        <v>23654.612183613299</v>
      </c>
      <c r="S16" s="10" t="s">
        <v>406</v>
      </c>
    </row>
    <row r="17" spans="1:19" x14ac:dyDescent="0.2">
      <c r="A17" s="12" t="s">
        <v>183</v>
      </c>
      <c r="B17" s="9">
        <v>316.631565701559</v>
      </c>
      <c r="C17" s="10" t="s">
        <v>159</v>
      </c>
      <c r="D17" s="9">
        <v>8783.6627305122493</v>
      </c>
      <c r="E17" s="10" t="s">
        <v>159</v>
      </c>
      <c r="F17" s="9">
        <v>306.679670273385</v>
      </c>
      <c r="G17" s="10" t="s">
        <v>178</v>
      </c>
      <c r="H17" s="9">
        <v>4177.3518652963003</v>
      </c>
      <c r="I17" s="10" t="s">
        <v>159</v>
      </c>
      <c r="J17" s="9">
        <v>1465.0602494432101</v>
      </c>
      <c r="K17" s="10" t="s">
        <v>159</v>
      </c>
      <c r="L17" s="9">
        <v>410.94252561247202</v>
      </c>
      <c r="M17" s="10" t="s">
        <v>159</v>
      </c>
      <c r="N17" s="9">
        <v>6065.6405612472199</v>
      </c>
      <c r="O17" s="10" t="s">
        <v>178</v>
      </c>
      <c r="P17" s="9">
        <v>1162.5885701559</v>
      </c>
      <c r="Q17" s="10" t="s">
        <v>159</v>
      </c>
      <c r="R17" s="9">
        <v>22688.5577382423</v>
      </c>
      <c r="S17" s="10" t="s">
        <v>178</v>
      </c>
    </row>
    <row r="18" spans="1:19" x14ac:dyDescent="0.2">
      <c r="A18" s="12" t="s">
        <v>185</v>
      </c>
      <c r="B18" s="9">
        <v>305.87677969762399</v>
      </c>
      <c r="C18" s="10" t="s">
        <v>159</v>
      </c>
      <c r="D18" s="9">
        <v>8861.3563218142608</v>
      </c>
      <c r="E18" s="10" t="s">
        <v>159</v>
      </c>
      <c r="F18" s="9">
        <v>312.08089096282902</v>
      </c>
      <c r="G18" s="10" t="s">
        <v>178</v>
      </c>
      <c r="H18" s="9">
        <v>4221.92031317495</v>
      </c>
      <c r="I18" s="10" t="s">
        <v>159</v>
      </c>
      <c r="J18" s="9">
        <v>1436.9228552915799</v>
      </c>
      <c r="K18" s="10" t="s">
        <v>159</v>
      </c>
      <c r="L18" s="9">
        <v>418.10032613390899</v>
      </c>
      <c r="M18" s="10" t="s">
        <v>159</v>
      </c>
      <c r="N18" s="9">
        <v>6203.5415766738697</v>
      </c>
      <c r="O18" s="10" t="s">
        <v>178</v>
      </c>
      <c r="P18" s="9">
        <v>1244.19535574773</v>
      </c>
      <c r="Q18" s="10" t="s">
        <v>159</v>
      </c>
      <c r="R18" s="9">
        <v>23003.994419496699</v>
      </c>
      <c r="S18" s="10" t="s">
        <v>178</v>
      </c>
    </row>
    <row r="19" spans="1:19" x14ac:dyDescent="0.2">
      <c r="A19" s="12" t="s">
        <v>186</v>
      </c>
      <c r="B19" s="9">
        <v>299.02232278481</v>
      </c>
      <c r="C19" s="10" t="s">
        <v>159</v>
      </c>
      <c r="D19" s="9">
        <v>7943.5541392405103</v>
      </c>
      <c r="E19" s="10" t="s">
        <v>178</v>
      </c>
      <c r="F19" s="9">
        <v>286.33069201898701</v>
      </c>
      <c r="G19" s="10" t="s">
        <v>178</v>
      </c>
      <c r="H19" s="9">
        <v>3950.00736075949</v>
      </c>
      <c r="I19" s="10" t="s">
        <v>159</v>
      </c>
      <c r="J19" s="9">
        <v>1383.0917278480999</v>
      </c>
      <c r="K19" s="10" t="s">
        <v>159</v>
      </c>
      <c r="L19" s="9">
        <v>400.64802531645603</v>
      </c>
      <c r="M19" s="10" t="s">
        <v>159</v>
      </c>
      <c r="N19" s="9">
        <v>6043.0856889423803</v>
      </c>
      <c r="O19" s="10" t="s">
        <v>178</v>
      </c>
      <c r="P19" s="9">
        <v>1198.8891645569599</v>
      </c>
      <c r="Q19" s="10" t="s">
        <v>159</v>
      </c>
      <c r="R19" s="9">
        <v>21504.6291214677</v>
      </c>
      <c r="S19" s="10" t="s">
        <v>178</v>
      </c>
    </row>
    <row r="20" spans="1:19" x14ac:dyDescent="0.2">
      <c r="A20" s="12" t="s">
        <v>187</v>
      </c>
      <c r="B20" s="9">
        <v>295.73069600818798</v>
      </c>
      <c r="C20" s="10" t="s">
        <v>159</v>
      </c>
      <c r="D20" s="9">
        <v>8712.5704728761502</v>
      </c>
      <c r="E20" s="10" t="s">
        <v>159</v>
      </c>
      <c r="F20" s="9">
        <v>256.16111385261001</v>
      </c>
      <c r="G20" s="10" t="s">
        <v>178</v>
      </c>
      <c r="H20" s="9">
        <v>3973.6597338792199</v>
      </c>
      <c r="I20" s="10" t="s">
        <v>159</v>
      </c>
      <c r="J20" s="9">
        <v>1357.4467308086</v>
      </c>
      <c r="K20" s="10" t="s">
        <v>159</v>
      </c>
      <c r="L20" s="9">
        <v>390.444945752303</v>
      </c>
      <c r="M20" s="10" t="s">
        <v>159</v>
      </c>
      <c r="N20" s="9">
        <v>5960.6953756397097</v>
      </c>
      <c r="O20" s="10" t="s">
        <v>178</v>
      </c>
      <c r="P20" s="9">
        <v>1113.7098178096201</v>
      </c>
      <c r="Q20" s="10" t="s">
        <v>159</v>
      </c>
      <c r="R20" s="9">
        <v>22060.418886626401</v>
      </c>
      <c r="S20" s="10" t="s">
        <v>178</v>
      </c>
    </row>
    <row r="21" spans="1:19" x14ac:dyDescent="0.2">
      <c r="A21" s="12" t="s">
        <v>188</v>
      </c>
      <c r="B21" s="9">
        <v>292.119282</v>
      </c>
      <c r="C21" s="10" t="s">
        <v>159</v>
      </c>
      <c r="D21" s="9">
        <v>8893.9614239999992</v>
      </c>
      <c r="E21" s="10" t="s">
        <v>159</v>
      </c>
      <c r="F21" s="9">
        <v>263.910707118</v>
      </c>
      <c r="G21" s="10" t="s">
        <v>178</v>
      </c>
      <c r="H21" s="9">
        <v>4075.0201619999998</v>
      </c>
      <c r="I21" s="10" t="s">
        <v>159</v>
      </c>
      <c r="J21" s="9">
        <v>1346.533326</v>
      </c>
      <c r="K21" s="10" t="s">
        <v>159</v>
      </c>
      <c r="L21" s="9">
        <v>374.664762</v>
      </c>
      <c r="M21" s="10" t="s">
        <v>159</v>
      </c>
      <c r="N21" s="9">
        <v>6170.6215259999999</v>
      </c>
      <c r="O21" s="10" t="s">
        <v>178</v>
      </c>
      <c r="P21" s="9">
        <v>1304.870328</v>
      </c>
      <c r="Q21" s="10" t="s">
        <v>159</v>
      </c>
      <c r="R21" s="9">
        <v>22721.701517117999</v>
      </c>
      <c r="S21" s="10" t="s">
        <v>178</v>
      </c>
    </row>
    <row r="22" spans="1:19" x14ac:dyDescent="0.2">
      <c r="A22" s="12" t="s">
        <v>189</v>
      </c>
      <c r="B22" s="9">
        <v>281.871624633431</v>
      </c>
      <c r="C22" s="10" t="s">
        <v>159</v>
      </c>
      <c r="D22" s="9">
        <v>8964.5716891495595</v>
      </c>
      <c r="E22" s="10" t="s">
        <v>159</v>
      </c>
      <c r="F22" s="9">
        <v>269.03876153665698</v>
      </c>
      <c r="G22" s="10" t="s">
        <v>178</v>
      </c>
      <c r="H22" s="9">
        <v>4083.0616891495602</v>
      </c>
      <c r="I22" s="10" t="s">
        <v>159</v>
      </c>
      <c r="J22" s="9">
        <v>1314.59855718475</v>
      </c>
      <c r="K22" s="10" t="s">
        <v>159</v>
      </c>
      <c r="L22" s="9">
        <v>358.54602932551302</v>
      </c>
      <c r="M22" s="10" t="s">
        <v>159</v>
      </c>
      <c r="N22" s="9">
        <v>5867.1577126099701</v>
      </c>
      <c r="O22" s="10" t="s">
        <v>178</v>
      </c>
      <c r="P22" s="9">
        <v>1271.55253372434</v>
      </c>
      <c r="Q22" s="10" t="s">
        <v>159</v>
      </c>
      <c r="R22" s="9">
        <v>22410.398597313801</v>
      </c>
      <c r="S22" s="10" t="s">
        <v>178</v>
      </c>
    </row>
    <row r="23" spans="1:19" x14ac:dyDescent="0.2">
      <c r="A23" s="12" t="s">
        <v>190</v>
      </c>
      <c r="B23" s="9">
        <v>264.25541142857099</v>
      </c>
      <c r="C23" s="10" t="s">
        <v>159</v>
      </c>
      <c r="D23" s="9">
        <v>8968.3324168061099</v>
      </c>
      <c r="E23" s="10" t="s">
        <v>159</v>
      </c>
      <c r="F23" s="9">
        <v>279.56263918285703</v>
      </c>
      <c r="G23" s="10" t="s">
        <v>178</v>
      </c>
      <c r="H23" s="9">
        <v>3920.8721314285699</v>
      </c>
      <c r="I23" s="10" t="s">
        <v>159</v>
      </c>
      <c r="J23" s="9">
        <v>1277.0811295707399</v>
      </c>
      <c r="K23" s="10" t="s">
        <v>159</v>
      </c>
      <c r="L23" s="9">
        <v>339.82244516571399</v>
      </c>
      <c r="M23" s="10" t="s">
        <v>159</v>
      </c>
      <c r="N23" s="9">
        <v>5714.1498247680702</v>
      </c>
      <c r="O23" s="10" t="s">
        <v>178</v>
      </c>
      <c r="P23" s="9">
        <v>1446.52628571429</v>
      </c>
      <c r="Q23" s="10" t="s">
        <v>159</v>
      </c>
      <c r="R23" s="9">
        <v>22210.602284064898</v>
      </c>
      <c r="S23" s="10" t="s">
        <v>178</v>
      </c>
    </row>
    <row r="24" spans="1:19" x14ac:dyDescent="0.2">
      <c r="A24" s="12" t="s">
        <v>191</v>
      </c>
      <c r="B24" s="9">
        <v>255.68865168539301</v>
      </c>
      <c r="C24" s="10" t="s">
        <v>159</v>
      </c>
      <c r="D24" s="9">
        <v>9600.3042303370803</v>
      </c>
      <c r="E24" s="10" t="s">
        <v>159</v>
      </c>
      <c r="F24" s="9">
        <v>299.95361944382</v>
      </c>
      <c r="G24" s="10" t="s">
        <v>178</v>
      </c>
      <c r="H24" s="9">
        <v>4163.3905449438198</v>
      </c>
      <c r="I24" s="10" t="s">
        <v>159</v>
      </c>
      <c r="J24" s="9">
        <v>1253.04458611871</v>
      </c>
      <c r="K24" s="10" t="s">
        <v>159</v>
      </c>
      <c r="L24" s="9">
        <v>337.34425348314602</v>
      </c>
      <c r="M24" s="10" t="s">
        <v>159</v>
      </c>
      <c r="N24" s="9">
        <v>6091.7169336724701</v>
      </c>
      <c r="O24" s="10" t="s">
        <v>178</v>
      </c>
      <c r="P24" s="9">
        <v>1505.7394213483101</v>
      </c>
      <c r="Q24" s="10" t="s">
        <v>159</v>
      </c>
      <c r="R24" s="9">
        <v>23507.182241032799</v>
      </c>
      <c r="S24" s="10" t="s">
        <v>178</v>
      </c>
    </row>
    <row r="25" spans="1:19" x14ac:dyDescent="0.2">
      <c r="A25" s="12" t="s">
        <v>193</v>
      </c>
      <c r="B25" s="9">
        <v>258.00747922437699</v>
      </c>
      <c r="C25" s="10" t="s">
        <v>159</v>
      </c>
      <c r="D25" s="9">
        <v>10079.5835900277</v>
      </c>
      <c r="E25" s="10" t="s">
        <v>159</v>
      </c>
      <c r="F25" s="9">
        <v>299.43589728531902</v>
      </c>
      <c r="G25" s="10" t="s">
        <v>178</v>
      </c>
      <c r="H25" s="9">
        <v>4259.2360370137403</v>
      </c>
      <c r="I25" s="10" t="s">
        <v>159</v>
      </c>
      <c r="J25" s="9">
        <v>1269.25241551247</v>
      </c>
      <c r="K25" s="10" t="s">
        <v>159</v>
      </c>
      <c r="L25" s="9">
        <v>336.95206537396098</v>
      </c>
      <c r="M25" s="10" t="s">
        <v>159</v>
      </c>
      <c r="N25" s="9">
        <v>6088.9762878197798</v>
      </c>
      <c r="O25" s="10" t="s">
        <v>178</v>
      </c>
      <c r="P25" s="9">
        <v>1413.68443213296</v>
      </c>
      <c r="Q25" s="10" t="s">
        <v>159</v>
      </c>
      <c r="R25" s="9">
        <v>24005.128204390301</v>
      </c>
      <c r="S25" s="10" t="s">
        <v>178</v>
      </c>
    </row>
    <row r="26" spans="1:19" x14ac:dyDescent="0.2">
      <c r="A26" s="12" t="s">
        <v>194</v>
      </c>
      <c r="B26" s="9">
        <v>269.52381669691499</v>
      </c>
      <c r="C26" s="10" t="s">
        <v>159</v>
      </c>
      <c r="D26" s="9">
        <v>10019.663754990899</v>
      </c>
      <c r="E26" s="10" t="s">
        <v>159</v>
      </c>
      <c r="F26" s="9">
        <v>293.31278390744097</v>
      </c>
      <c r="G26" s="10" t="s">
        <v>178</v>
      </c>
      <c r="H26" s="9">
        <v>4189.70497621296</v>
      </c>
      <c r="I26" s="10" t="s">
        <v>159</v>
      </c>
      <c r="J26" s="9">
        <v>1144.0027404718701</v>
      </c>
      <c r="K26" s="10" t="s">
        <v>159</v>
      </c>
      <c r="L26" s="9">
        <v>315.88178439201403</v>
      </c>
      <c r="M26" s="10" t="s">
        <v>159</v>
      </c>
      <c r="N26" s="9">
        <v>5590.7898256230801</v>
      </c>
      <c r="O26" s="10" t="s">
        <v>178</v>
      </c>
      <c r="P26" s="9">
        <v>1214.6236823956399</v>
      </c>
      <c r="Q26" s="10" t="s">
        <v>159</v>
      </c>
      <c r="R26" s="9">
        <v>23037.503364690801</v>
      </c>
      <c r="S26" s="10" t="s">
        <v>178</v>
      </c>
    </row>
    <row r="27" spans="1:19" x14ac:dyDescent="0.2">
      <c r="A27" s="12" t="s">
        <v>196</v>
      </c>
      <c r="B27" s="9">
        <v>265.15303116651802</v>
      </c>
      <c r="C27" s="10" t="s">
        <v>159</v>
      </c>
      <c r="D27" s="9">
        <v>10132.6143846839</v>
      </c>
      <c r="E27" s="10" t="s">
        <v>159</v>
      </c>
      <c r="F27" s="9">
        <v>302.13575422974202</v>
      </c>
      <c r="G27" s="10" t="s">
        <v>178</v>
      </c>
      <c r="H27" s="9">
        <v>4347.1779460030102</v>
      </c>
      <c r="I27" s="10" t="s">
        <v>159</v>
      </c>
      <c r="J27" s="9">
        <v>1181.46736242208</v>
      </c>
      <c r="K27" s="10" t="s">
        <v>159</v>
      </c>
      <c r="L27" s="9">
        <v>301.957403593945</v>
      </c>
      <c r="M27" s="10" t="s">
        <v>159</v>
      </c>
      <c r="N27" s="9">
        <v>5859.3697841007397</v>
      </c>
      <c r="O27" s="10" t="s">
        <v>178</v>
      </c>
      <c r="P27" s="9">
        <v>1135.31823152271</v>
      </c>
      <c r="Q27" s="10" t="s">
        <v>159</v>
      </c>
      <c r="R27" s="9">
        <v>23525.193897722598</v>
      </c>
      <c r="S27" s="10" t="s">
        <v>178</v>
      </c>
    </row>
    <row r="28" spans="1:19" x14ac:dyDescent="0.2">
      <c r="A28" s="12" t="s">
        <v>197</v>
      </c>
      <c r="B28" s="9">
        <v>272.15231726555697</v>
      </c>
      <c r="C28" s="10" t="s">
        <v>159</v>
      </c>
      <c r="D28" s="9">
        <v>10137.770727081501</v>
      </c>
      <c r="E28" s="10" t="s">
        <v>159</v>
      </c>
      <c r="F28" s="9">
        <v>298.93787905346198</v>
      </c>
      <c r="G28" s="10" t="s">
        <v>178</v>
      </c>
      <c r="H28" s="9">
        <v>4569.0782214301598</v>
      </c>
      <c r="I28" s="10" t="s">
        <v>159</v>
      </c>
      <c r="J28" s="9">
        <v>1132.59837063329</v>
      </c>
      <c r="K28" s="10" t="s">
        <v>159</v>
      </c>
      <c r="L28" s="9">
        <v>307.16083923050002</v>
      </c>
      <c r="M28" s="10" t="s">
        <v>159</v>
      </c>
      <c r="N28" s="9">
        <v>5804.1094343970199</v>
      </c>
      <c r="O28" s="10" t="s">
        <v>178</v>
      </c>
      <c r="P28" s="9">
        <v>1146.43563365469</v>
      </c>
      <c r="Q28" s="10" t="s">
        <v>159</v>
      </c>
      <c r="R28" s="9">
        <v>23668.2434227462</v>
      </c>
      <c r="S28" s="10" t="s">
        <v>178</v>
      </c>
    </row>
    <row r="29" spans="1:19" x14ac:dyDescent="0.2">
      <c r="A29" s="12" t="s">
        <v>198</v>
      </c>
      <c r="B29" s="9">
        <v>225.406081244598</v>
      </c>
      <c r="C29" s="10" t="s">
        <v>159</v>
      </c>
      <c r="D29" s="9">
        <v>8461.2332722558294</v>
      </c>
      <c r="E29" s="10" t="s">
        <v>159</v>
      </c>
      <c r="F29" s="9">
        <v>256.39126879861698</v>
      </c>
      <c r="G29" s="10" t="s">
        <v>159</v>
      </c>
      <c r="H29" s="9">
        <v>3462.9680053409502</v>
      </c>
      <c r="I29" s="10" t="s">
        <v>159</v>
      </c>
      <c r="J29" s="9">
        <v>913.85949227880701</v>
      </c>
      <c r="K29" s="10" t="s">
        <v>159</v>
      </c>
      <c r="L29" s="9">
        <v>248.63341393431301</v>
      </c>
      <c r="M29" s="10" t="s">
        <v>159</v>
      </c>
      <c r="N29" s="9">
        <v>4416.76528696066</v>
      </c>
      <c r="O29" s="10" t="s">
        <v>178</v>
      </c>
      <c r="P29" s="9">
        <v>953.77320311149504</v>
      </c>
      <c r="Q29" s="10" t="s">
        <v>159</v>
      </c>
      <c r="R29" s="9">
        <v>18939.030023925301</v>
      </c>
      <c r="S29" s="10" t="s">
        <v>178</v>
      </c>
    </row>
    <row r="30" spans="1:19" x14ac:dyDescent="0.2">
      <c r="A30" s="12" t="s">
        <v>199</v>
      </c>
      <c r="B30" s="9">
        <v>293.447833291915</v>
      </c>
      <c r="C30" s="10" t="s">
        <v>159</v>
      </c>
      <c r="D30" s="9">
        <v>9183.9139200000009</v>
      </c>
      <c r="E30" s="10" t="s">
        <v>159</v>
      </c>
      <c r="F30" s="9">
        <v>354.503780425532</v>
      </c>
      <c r="G30" s="10" t="s">
        <v>159</v>
      </c>
      <c r="H30" s="9">
        <v>4835.6838518300401</v>
      </c>
      <c r="I30" s="10" t="s">
        <v>159</v>
      </c>
      <c r="J30" s="9">
        <v>1257.1906573234701</v>
      </c>
      <c r="K30" s="10" t="s">
        <v>159</v>
      </c>
      <c r="L30" s="9">
        <v>333.20126051234001</v>
      </c>
      <c r="M30" s="10" t="s">
        <v>159</v>
      </c>
      <c r="N30" s="9">
        <v>3016.9470523613199</v>
      </c>
      <c r="O30" s="10" t="s">
        <v>178</v>
      </c>
      <c r="P30" s="9">
        <v>1105.05498893617</v>
      </c>
      <c r="Q30" s="10" t="s">
        <v>159</v>
      </c>
      <c r="R30" s="9">
        <v>20379.9433446808</v>
      </c>
      <c r="S30" s="10" t="s">
        <v>178</v>
      </c>
    </row>
    <row r="31" spans="1:19" x14ac:dyDescent="0.2">
      <c r="A31" s="12" t="s">
        <v>200</v>
      </c>
      <c r="B31" s="9">
        <v>293.08309029967398</v>
      </c>
      <c r="C31" s="10" t="s">
        <v>159</v>
      </c>
      <c r="D31" s="9">
        <v>8820.9783029316004</v>
      </c>
      <c r="E31" s="10" t="s">
        <v>159</v>
      </c>
      <c r="F31" s="9">
        <v>313.58909609120502</v>
      </c>
      <c r="G31" s="10" t="s">
        <v>159</v>
      </c>
      <c r="H31" s="9">
        <v>4606.4205939419699</v>
      </c>
      <c r="I31" s="10" t="s">
        <v>159</v>
      </c>
      <c r="J31" s="9">
        <v>1268.67696071922</v>
      </c>
      <c r="K31" s="10" t="s">
        <v>159</v>
      </c>
      <c r="L31" s="9">
        <v>308.84326943159601</v>
      </c>
      <c r="M31" s="10" t="s">
        <v>159</v>
      </c>
      <c r="N31" s="9">
        <v>3947.1712377690701</v>
      </c>
      <c r="O31" s="10" t="s">
        <v>178</v>
      </c>
      <c r="P31" s="9">
        <v>1079.9797338044</v>
      </c>
      <c r="Q31" s="10" t="s">
        <v>159</v>
      </c>
      <c r="R31" s="9">
        <v>20638.742284988701</v>
      </c>
      <c r="S31" s="10" t="s">
        <v>178</v>
      </c>
    </row>
    <row r="32" spans="1:19" x14ac:dyDescent="0.2">
      <c r="A32" s="15" t="s">
        <v>201</v>
      </c>
      <c r="B32" s="13">
        <v>311.68571301439999</v>
      </c>
      <c r="C32" s="14" t="s">
        <v>159</v>
      </c>
      <c r="D32" s="13">
        <v>10081.946</v>
      </c>
      <c r="E32" s="14" t="s">
        <v>159</v>
      </c>
      <c r="F32" s="13">
        <v>340.10300000000001</v>
      </c>
      <c r="G32" s="14" t="s">
        <v>159</v>
      </c>
      <c r="H32" s="13">
        <v>4813.3799059599996</v>
      </c>
      <c r="I32" s="14" t="s">
        <v>159</v>
      </c>
      <c r="J32" s="13">
        <v>1305.05505883</v>
      </c>
      <c r="K32" s="14" t="s">
        <v>159</v>
      </c>
      <c r="L32" s="13">
        <v>303.00169299999999</v>
      </c>
      <c r="M32" s="14" t="s">
        <v>159</v>
      </c>
      <c r="N32" s="13">
        <v>4817.6055373807703</v>
      </c>
      <c r="O32" s="14" t="s">
        <v>178</v>
      </c>
      <c r="P32" s="13">
        <v>1090.77175661</v>
      </c>
      <c r="Q32" s="14" t="s">
        <v>159</v>
      </c>
      <c r="R32" s="13">
        <v>23063.548664795198</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5'!A2", "&lt;&lt;&lt; Previous table")</f>
        <v>&lt;&lt;&lt; Previous table</v>
      </c>
    </row>
    <row r="42" spans="1:2" x14ac:dyDescent="0.2">
      <c r="A42" s="17" t="str">
        <f>HYPERLINK("#'GAMING 7'!A2",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S42"/>
  <sheetViews>
    <sheetView workbookViewId="0"/>
  </sheetViews>
  <sheetFormatPr defaultColWidth="11.42578125" defaultRowHeight="12.75" x14ac:dyDescent="0.2"/>
  <cols>
    <col min="1"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HYPERLINK("#'INDEX'!B102", "Link to index")</f>
        <v>Link to index</v>
      </c>
    </row>
    <row r="2" spans="1:19" ht="15.75" customHeight="1" x14ac:dyDescent="0.2">
      <c r="A2" s="25" t="s">
        <v>408</v>
      </c>
      <c r="B2" s="24"/>
      <c r="C2" s="24"/>
      <c r="D2" s="24"/>
      <c r="E2" s="24"/>
      <c r="F2" s="24"/>
      <c r="G2" s="24"/>
      <c r="H2" s="24"/>
      <c r="I2" s="24"/>
      <c r="J2" s="24"/>
      <c r="K2" s="24"/>
      <c r="L2" s="24"/>
      <c r="M2" s="24"/>
      <c r="N2" s="24"/>
      <c r="O2" s="24"/>
      <c r="P2" s="24"/>
      <c r="Q2" s="24"/>
      <c r="R2" s="24"/>
      <c r="S2" s="24"/>
    </row>
    <row r="3" spans="1:19" ht="15.75" customHeight="1" x14ac:dyDescent="0.2">
      <c r="A3" s="25" t="s">
        <v>120</v>
      </c>
      <c r="B3" s="24"/>
      <c r="C3" s="24"/>
      <c r="D3" s="24"/>
      <c r="E3" s="24"/>
      <c r="F3" s="24"/>
      <c r="G3" s="24"/>
      <c r="H3" s="24"/>
      <c r="I3" s="24"/>
      <c r="J3" s="24"/>
      <c r="K3" s="24"/>
      <c r="L3" s="24"/>
      <c r="M3" s="24"/>
      <c r="N3" s="24"/>
      <c r="O3" s="24"/>
      <c r="P3" s="24"/>
      <c r="Q3" s="24"/>
      <c r="R3" s="24"/>
      <c r="S3" s="24"/>
    </row>
    <row r="4" spans="1:19" ht="15.75" customHeight="1" x14ac:dyDescent="0.2"/>
    <row r="5" spans="1:19" ht="55.5" customHeight="1" x14ac:dyDescent="0.2">
      <c r="A5" s="11" t="s">
        <v>159</v>
      </c>
      <c r="B5" s="27" t="s">
        <v>160</v>
      </c>
      <c r="C5" s="27" t="s">
        <v>159</v>
      </c>
      <c r="D5" s="27" t="s">
        <v>161</v>
      </c>
      <c r="E5" s="27" t="s">
        <v>159</v>
      </c>
      <c r="F5" s="27" t="s">
        <v>162</v>
      </c>
      <c r="G5" s="27" t="s">
        <v>159</v>
      </c>
      <c r="H5" s="27" t="s">
        <v>163</v>
      </c>
      <c r="I5" s="27" t="s">
        <v>159</v>
      </c>
      <c r="J5" s="27" t="s">
        <v>164</v>
      </c>
      <c r="K5" s="27" t="s">
        <v>159</v>
      </c>
      <c r="L5" s="27" t="s">
        <v>165</v>
      </c>
      <c r="M5" s="27" t="s">
        <v>159</v>
      </c>
      <c r="N5" s="27" t="s">
        <v>166</v>
      </c>
      <c r="O5" s="27" t="s">
        <v>159</v>
      </c>
      <c r="P5" s="27" t="s">
        <v>167</v>
      </c>
      <c r="Q5" s="27" t="s">
        <v>159</v>
      </c>
      <c r="R5" s="27" t="s">
        <v>168</v>
      </c>
      <c r="S5" s="27" t="s">
        <v>159</v>
      </c>
    </row>
    <row r="6" spans="1:19" x14ac:dyDescent="0.2">
      <c r="A6" s="26" t="s">
        <v>212</v>
      </c>
      <c r="B6" s="26"/>
      <c r="C6" s="26"/>
      <c r="D6" s="26"/>
      <c r="E6" s="26"/>
      <c r="F6" s="26"/>
      <c r="G6" s="26"/>
      <c r="H6" s="26"/>
      <c r="I6" s="26"/>
      <c r="J6" s="26"/>
      <c r="K6" s="26"/>
      <c r="L6" s="26"/>
      <c r="M6" s="26"/>
      <c r="N6" s="26"/>
      <c r="O6" s="26"/>
      <c r="P6" s="26"/>
      <c r="Q6" s="26"/>
      <c r="R6" s="26"/>
      <c r="S6" s="26"/>
    </row>
    <row r="7" spans="1:19" x14ac:dyDescent="0.2">
      <c r="A7" s="12" t="s">
        <v>170</v>
      </c>
      <c r="B7" s="18">
        <v>695.330947421519</v>
      </c>
      <c r="C7" s="10" t="s">
        <v>159</v>
      </c>
      <c r="D7" s="18">
        <v>827.94247688604196</v>
      </c>
      <c r="E7" s="10" t="s">
        <v>159</v>
      </c>
      <c r="F7" s="18">
        <v>624.98860563337496</v>
      </c>
      <c r="G7" s="10" t="s">
        <v>159</v>
      </c>
      <c r="H7" s="18">
        <v>600.09522987277398</v>
      </c>
      <c r="I7" s="10" t="s">
        <v>159</v>
      </c>
      <c r="J7" s="18">
        <v>498.286188306562</v>
      </c>
      <c r="K7" s="10" t="s">
        <v>159</v>
      </c>
      <c r="L7" s="18">
        <v>415.67649070002301</v>
      </c>
      <c r="M7" s="10" t="s">
        <v>159</v>
      </c>
      <c r="N7" s="18">
        <v>797.77672067021604</v>
      </c>
      <c r="O7" s="10" t="s">
        <v>178</v>
      </c>
      <c r="P7" s="18">
        <v>412.02975674018302</v>
      </c>
      <c r="Q7" s="10" t="s">
        <v>159</v>
      </c>
      <c r="R7" s="18">
        <v>697.65610229994104</v>
      </c>
      <c r="S7" s="10" t="s">
        <v>178</v>
      </c>
    </row>
    <row r="8" spans="1:19" x14ac:dyDescent="0.2">
      <c r="A8" s="12" t="s">
        <v>171</v>
      </c>
      <c r="B8" s="18">
        <v>771.363341961944</v>
      </c>
      <c r="C8" s="10" t="s">
        <v>159</v>
      </c>
      <c r="D8" s="18">
        <v>930.19488480805001</v>
      </c>
      <c r="E8" s="10" t="s">
        <v>159</v>
      </c>
      <c r="F8" s="18">
        <v>695.06646664011203</v>
      </c>
      <c r="G8" s="10" t="s">
        <v>159</v>
      </c>
      <c r="H8" s="18">
        <v>677.98681131741205</v>
      </c>
      <c r="I8" s="10" t="s">
        <v>159</v>
      </c>
      <c r="J8" s="18">
        <v>540.76666076028005</v>
      </c>
      <c r="K8" s="10" t="s">
        <v>159</v>
      </c>
      <c r="L8" s="18">
        <v>476.27942579359001</v>
      </c>
      <c r="M8" s="10" t="s">
        <v>159</v>
      </c>
      <c r="N8" s="18">
        <v>856.48574675119096</v>
      </c>
      <c r="O8" s="10" t="s">
        <v>178</v>
      </c>
      <c r="P8" s="18">
        <v>360.07001700434</v>
      </c>
      <c r="Q8" s="10" t="s">
        <v>159</v>
      </c>
      <c r="R8" s="18">
        <v>762.91891233125602</v>
      </c>
      <c r="S8" s="10" t="s">
        <v>178</v>
      </c>
    </row>
    <row r="9" spans="1:19" x14ac:dyDescent="0.2">
      <c r="A9" s="12" t="s">
        <v>172</v>
      </c>
      <c r="B9" s="18">
        <v>809.09073535750804</v>
      </c>
      <c r="C9" s="10" t="s">
        <v>159</v>
      </c>
      <c r="D9" s="18">
        <v>1000.55435659185</v>
      </c>
      <c r="E9" s="10" t="s">
        <v>159</v>
      </c>
      <c r="F9" s="18">
        <v>791.98240360098805</v>
      </c>
      <c r="G9" s="10" t="s">
        <v>159</v>
      </c>
      <c r="H9" s="18">
        <v>684.14590868658297</v>
      </c>
      <c r="I9" s="10" t="s">
        <v>159</v>
      </c>
      <c r="J9" s="18">
        <v>579.58774629434095</v>
      </c>
      <c r="K9" s="10" t="s">
        <v>159</v>
      </c>
      <c r="L9" s="18">
        <v>515.68153593146803</v>
      </c>
      <c r="M9" s="10" t="s">
        <v>159</v>
      </c>
      <c r="N9" s="18">
        <v>936.39689060814101</v>
      </c>
      <c r="O9" s="10" t="s">
        <v>178</v>
      </c>
      <c r="P9" s="18">
        <v>358.47489182027499</v>
      </c>
      <c r="Q9" s="10" t="s">
        <v>159</v>
      </c>
      <c r="R9" s="18">
        <v>813.33875958376404</v>
      </c>
      <c r="S9" s="10" t="s">
        <v>178</v>
      </c>
    </row>
    <row r="10" spans="1:19" x14ac:dyDescent="0.2">
      <c r="A10" s="12" t="s">
        <v>173</v>
      </c>
      <c r="B10" s="18">
        <v>850.119370625427</v>
      </c>
      <c r="C10" s="10" t="s">
        <v>159</v>
      </c>
      <c r="D10" s="18">
        <v>1060.3390059185799</v>
      </c>
      <c r="E10" s="10" t="s">
        <v>159</v>
      </c>
      <c r="F10" s="18">
        <v>903.91262567588899</v>
      </c>
      <c r="G10" s="10" t="s">
        <v>159</v>
      </c>
      <c r="H10" s="18">
        <v>730.30329409000899</v>
      </c>
      <c r="I10" s="10" t="s">
        <v>159</v>
      </c>
      <c r="J10" s="18">
        <v>633.98382096302998</v>
      </c>
      <c r="K10" s="10" t="s">
        <v>159</v>
      </c>
      <c r="L10" s="18">
        <v>574.43354232063803</v>
      </c>
      <c r="M10" s="10" t="s">
        <v>159</v>
      </c>
      <c r="N10" s="18">
        <v>1016.56900144803</v>
      </c>
      <c r="O10" s="10" t="s">
        <v>178</v>
      </c>
      <c r="P10" s="18">
        <v>350.02518404614699</v>
      </c>
      <c r="Q10" s="10" t="s">
        <v>159</v>
      </c>
      <c r="R10" s="18">
        <v>868.74821887137398</v>
      </c>
      <c r="S10" s="10" t="s">
        <v>178</v>
      </c>
    </row>
    <row r="11" spans="1:19" x14ac:dyDescent="0.2">
      <c r="A11" s="12" t="s">
        <v>174</v>
      </c>
      <c r="B11" s="18">
        <v>859.01404949679397</v>
      </c>
      <c r="C11" s="10" t="s">
        <v>159</v>
      </c>
      <c r="D11" s="18">
        <v>1069.92954065188</v>
      </c>
      <c r="E11" s="10" t="s">
        <v>178</v>
      </c>
      <c r="F11" s="18">
        <v>956.59373385826802</v>
      </c>
      <c r="G11" s="10" t="s">
        <v>178</v>
      </c>
      <c r="H11" s="18">
        <v>761.49680681411201</v>
      </c>
      <c r="I11" s="10" t="s">
        <v>159</v>
      </c>
      <c r="J11" s="18">
        <v>693.80892539453703</v>
      </c>
      <c r="K11" s="10" t="s">
        <v>159</v>
      </c>
      <c r="L11" s="18">
        <v>655.54090661488499</v>
      </c>
      <c r="M11" s="10" t="s">
        <v>159</v>
      </c>
      <c r="N11" s="18">
        <v>1047.1434459264101</v>
      </c>
      <c r="O11" s="10" t="s">
        <v>178</v>
      </c>
      <c r="P11" s="18">
        <v>350.61405419085497</v>
      </c>
      <c r="Q11" s="10" t="s">
        <v>159</v>
      </c>
      <c r="R11" s="18">
        <v>892.53473151463902</v>
      </c>
      <c r="S11" s="10" t="s">
        <v>178</v>
      </c>
    </row>
    <row r="12" spans="1:19" x14ac:dyDescent="0.2">
      <c r="A12" s="12" t="s">
        <v>175</v>
      </c>
      <c r="B12" s="18">
        <v>891.10975681361299</v>
      </c>
      <c r="C12" s="10" t="s">
        <v>159</v>
      </c>
      <c r="D12" s="18">
        <v>1106.0595506861</v>
      </c>
      <c r="E12" s="10" t="s">
        <v>318</v>
      </c>
      <c r="F12" s="18">
        <v>1037.6301889994299</v>
      </c>
      <c r="G12" s="10" t="s">
        <v>178</v>
      </c>
      <c r="H12" s="18">
        <v>798.63718137160504</v>
      </c>
      <c r="I12" s="10" t="s">
        <v>159</v>
      </c>
      <c r="J12" s="18">
        <v>752.90633619444202</v>
      </c>
      <c r="K12" s="10" t="s">
        <v>159</v>
      </c>
      <c r="L12" s="18">
        <v>683.71979960938904</v>
      </c>
      <c r="M12" s="10" t="s">
        <v>159</v>
      </c>
      <c r="N12" s="18">
        <v>990.25701336155498</v>
      </c>
      <c r="O12" s="10" t="s">
        <v>178</v>
      </c>
      <c r="P12" s="18">
        <v>333.70587988503098</v>
      </c>
      <c r="Q12" s="10" t="s">
        <v>159</v>
      </c>
      <c r="R12" s="18">
        <v>901.86811247689002</v>
      </c>
      <c r="S12" s="10" t="s">
        <v>406</v>
      </c>
    </row>
    <row r="13" spans="1:19" x14ac:dyDescent="0.2">
      <c r="A13" s="12" t="s">
        <v>179</v>
      </c>
      <c r="B13" s="18">
        <v>918.33015605027401</v>
      </c>
      <c r="C13" s="10" t="s">
        <v>159</v>
      </c>
      <c r="D13" s="18">
        <v>1152.80934008288</v>
      </c>
      <c r="E13" s="10" t="s">
        <v>318</v>
      </c>
      <c r="F13" s="18">
        <v>1083.1977460820599</v>
      </c>
      <c r="G13" s="10" t="s">
        <v>178</v>
      </c>
      <c r="H13" s="18">
        <v>880.09012934088503</v>
      </c>
      <c r="I13" s="10" t="s">
        <v>159</v>
      </c>
      <c r="J13" s="18">
        <v>801.78428525104505</v>
      </c>
      <c r="K13" s="10" t="s">
        <v>159</v>
      </c>
      <c r="L13" s="18">
        <v>715.92510403365395</v>
      </c>
      <c r="M13" s="10" t="s">
        <v>159</v>
      </c>
      <c r="N13" s="18">
        <v>971.279061154793</v>
      </c>
      <c r="O13" s="10" t="s">
        <v>178</v>
      </c>
      <c r="P13" s="18">
        <v>358.35826363438503</v>
      </c>
      <c r="Q13" s="10" t="s">
        <v>159</v>
      </c>
      <c r="R13" s="18">
        <v>935.30011733748995</v>
      </c>
      <c r="S13" s="10" t="s">
        <v>406</v>
      </c>
    </row>
    <row r="14" spans="1:19" x14ac:dyDescent="0.2">
      <c r="A14" s="12" t="s">
        <v>180</v>
      </c>
      <c r="B14" s="18">
        <v>881.47186935003401</v>
      </c>
      <c r="C14" s="10" t="s">
        <v>159</v>
      </c>
      <c r="D14" s="18">
        <v>1192.16019336776</v>
      </c>
      <c r="E14" s="10" t="s">
        <v>318</v>
      </c>
      <c r="F14" s="18">
        <v>1144.125</v>
      </c>
      <c r="G14" s="10" t="s">
        <v>178</v>
      </c>
      <c r="H14" s="18">
        <v>912.367225799631</v>
      </c>
      <c r="I14" s="10" t="s">
        <v>159</v>
      </c>
      <c r="J14" s="18">
        <v>817.70524695842698</v>
      </c>
      <c r="K14" s="10" t="s">
        <v>159</v>
      </c>
      <c r="L14" s="18">
        <v>736.91261279413595</v>
      </c>
      <c r="M14" s="10" t="s">
        <v>159</v>
      </c>
      <c r="N14" s="18">
        <v>973.04756176430499</v>
      </c>
      <c r="O14" s="10" t="s">
        <v>178</v>
      </c>
      <c r="P14" s="18">
        <v>372.07214768161901</v>
      </c>
      <c r="Q14" s="10" t="s">
        <v>159</v>
      </c>
      <c r="R14" s="18">
        <v>957.30827426379903</v>
      </c>
      <c r="S14" s="10" t="s">
        <v>406</v>
      </c>
    </row>
    <row r="15" spans="1:19" x14ac:dyDescent="0.2">
      <c r="A15" s="12" t="s">
        <v>181</v>
      </c>
      <c r="B15" s="18">
        <v>896.14786098446598</v>
      </c>
      <c r="C15" s="10" t="s">
        <v>159</v>
      </c>
      <c r="D15" s="18">
        <v>1223.1711638412601</v>
      </c>
      <c r="E15" s="10" t="s">
        <v>318</v>
      </c>
      <c r="F15" s="18">
        <v>1267.05665334795</v>
      </c>
      <c r="G15" s="10" t="s">
        <v>178</v>
      </c>
      <c r="H15" s="18">
        <v>938.68182596890097</v>
      </c>
      <c r="I15" s="10" t="s">
        <v>159</v>
      </c>
      <c r="J15" s="18">
        <v>824.54808762779805</v>
      </c>
      <c r="K15" s="10" t="s">
        <v>159</v>
      </c>
      <c r="L15" s="18">
        <v>697.905086721423</v>
      </c>
      <c r="M15" s="10" t="s">
        <v>159</v>
      </c>
      <c r="N15" s="18">
        <v>1008.49637007171</v>
      </c>
      <c r="O15" s="10" t="s">
        <v>178</v>
      </c>
      <c r="P15" s="18">
        <v>395.28257336162602</v>
      </c>
      <c r="Q15" s="10" t="s">
        <v>159</v>
      </c>
      <c r="R15" s="18">
        <v>984.00498917172797</v>
      </c>
      <c r="S15" s="10" t="s">
        <v>406</v>
      </c>
    </row>
    <row r="16" spans="1:19" x14ac:dyDescent="0.2">
      <c r="A16" s="12" t="s">
        <v>182</v>
      </c>
      <c r="B16" s="18">
        <v>850.87865212794202</v>
      </c>
      <c r="C16" s="10" t="s">
        <v>159</v>
      </c>
      <c r="D16" s="18">
        <v>1252.0083041463399</v>
      </c>
      <c r="E16" s="10" t="s">
        <v>318</v>
      </c>
      <c r="F16" s="18">
        <v>1274.5433755044201</v>
      </c>
      <c r="G16" s="10" t="s">
        <v>178</v>
      </c>
      <c r="H16" s="18">
        <v>872.127224947625</v>
      </c>
      <c r="I16" s="10" t="s">
        <v>159</v>
      </c>
      <c r="J16" s="18">
        <v>853.51756238545204</v>
      </c>
      <c r="K16" s="10" t="s">
        <v>159</v>
      </c>
      <c r="L16" s="18">
        <v>709.14781139921899</v>
      </c>
      <c r="M16" s="10" t="s">
        <v>159</v>
      </c>
      <c r="N16" s="18">
        <v>1021.02245707979</v>
      </c>
      <c r="O16" s="10" t="s">
        <v>178</v>
      </c>
      <c r="P16" s="18">
        <v>468.268053787697</v>
      </c>
      <c r="Q16" s="10" t="s">
        <v>159</v>
      </c>
      <c r="R16" s="18">
        <v>992.01859705809704</v>
      </c>
      <c r="S16" s="10" t="s">
        <v>406</v>
      </c>
    </row>
    <row r="17" spans="1:19" x14ac:dyDescent="0.2">
      <c r="A17" s="12" t="s">
        <v>183</v>
      </c>
      <c r="B17" s="18">
        <v>809.84967991721396</v>
      </c>
      <c r="C17" s="10" t="s">
        <v>159</v>
      </c>
      <c r="D17" s="18">
        <v>1136.5636114123699</v>
      </c>
      <c r="E17" s="10" t="s">
        <v>159</v>
      </c>
      <c r="F17" s="18">
        <v>1350.1105129237501</v>
      </c>
      <c r="G17" s="10" t="s">
        <v>178</v>
      </c>
      <c r="H17" s="18">
        <v>907.35724324815703</v>
      </c>
      <c r="I17" s="10" t="s">
        <v>159</v>
      </c>
      <c r="J17" s="18">
        <v>813.64918126041198</v>
      </c>
      <c r="K17" s="10" t="s">
        <v>159</v>
      </c>
      <c r="L17" s="18">
        <v>741.67228955753205</v>
      </c>
      <c r="M17" s="10" t="s">
        <v>159</v>
      </c>
      <c r="N17" s="18">
        <v>1030.94412111936</v>
      </c>
      <c r="O17" s="10" t="s">
        <v>178</v>
      </c>
      <c r="P17" s="18">
        <v>487.92821008835602</v>
      </c>
      <c r="Q17" s="10" t="s">
        <v>159</v>
      </c>
      <c r="R17" s="18">
        <v>962.43704651769099</v>
      </c>
      <c r="S17" s="10" t="s">
        <v>178</v>
      </c>
    </row>
    <row r="18" spans="1:19" x14ac:dyDescent="0.2">
      <c r="A18" s="12" t="s">
        <v>185</v>
      </c>
      <c r="B18" s="18">
        <v>790.45181352470297</v>
      </c>
      <c r="C18" s="10" t="s">
        <v>159</v>
      </c>
      <c r="D18" s="18">
        <v>1160.54878868079</v>
      </c>
      <c r="E18" s="10" t="s">
        <v>159</v>
      </c>
      <c r="F18" s="18">
        <v>1367.36995834395</v>
      </c>
      <c r="G18" s="10" t="s">
        <v>178</v>
      </c>
      <c r="H18" s="18">
        <v>920.00844786289497</v>
      </c>
      <c r="I18" s="10" t="s">
        <v>159</v>
      </c>
      <c r="J18" s="18">
        <v>811.32492704993297</v>
      </c>
      <c r="K18" s="10" t="s">
        <v>159</v>
      </c>
      <c r="L18" s="18">
        <v>767.35743063929306</v>
      </c>
      <c r="M18" s="10" t="s">
        <v>159</v>
      </c>
      <c r="N18" s="18">
        <v>1061.63389749013</v>
      </c>
      <c r="O18" s="10" t="s">
        <v>178</v>
      </c>
      <c r="P18" s="18">
        <v>520.53500526882897</v>
      </c>
      <c r="Q18" s="10" t="s">
        <v>159</v>
      </c>
      <c r="R18" s="18">
        <v>983.40231795479099</v>
      </c>
      <c r="S18" s="10" t="s">
        <v>178</v>
      </c>
    </row>
    <row r="19" spans="1:19" x14ac:dyDescent="0.2">
      <c r="A19" s="12" t="s">
        <v>186</v>
      </c>
      <c r="B19" s="18">
        <v>774.00085030200103</v>
      </c>
      <c r="C19" s="10" t="s">
        <v>159</v>
      </c>
      <c r="D19" s="18">
        <v>1047.74939133827</v>
      </c>
      <c r="E19" s="10" t="s">
        <v>178</v>
      </c>
      <c r="F19" s="18">
        <v>1248.9622396817399</v>
      </c>
      <c r="G19" s="10" t="s">
        <v>178</v>
      </c>
      <c r="H19" s="18">
        <v>860.826403641973</v>
      </c>
      <c r="I19" s="10" t="s">
        <v>159</v>
      </c>
      <c r="J19" s="18">
        <v>788.219602583197</v>
      </c>
      <c r="K19" s="10" t="s">
        <v>159</v>
      </c>
      <c r="L19" s="18">
        <v>742.81507103657998</v>
      </c>
      <c r="M19" s="10" t="s">
        <v>159</v>
      </c>
      <c r="N19" s="18">
        <v>1035.9415693845999</v>
      </c>
      <c r="O19" s="10" t="s">
        <v>178</v>
      </c>
      <c r="P19" s="18">
        <v>498.69984905564598</v>
      </c>
      <c r="Q19" s="10" t="s">
        <v>159</v>
      </c>
      <c r="R19" s="18">
        <v>922.13521126079502</v>
      </c>
      <c r="S19" s="10" t="s">
        <v>178</v>
      </c>
    </row>
    <row r="20" spans="1:19" x14ac:dyDescent="0.2">
      <c r="A20" s="12" t="s">
        <v>187</v>
      </c>
      <c r="B20" s="18">
        <v>772.30539579400295</v>
      </c>
      <c r="C20" s="10" t="s">
        <v>159</v>
      </c>
      <c r="D20" s="18">
        <v>1168.6790448286899</v>
      </c>
      <c r="E20" s="10" t="s">
        <v>159</v>
      </c>
      <c r="F20" s="18">
        <v>1133.42287985813</v>
      </c>
      <c r="G20" s="10" t="s">
        <v>178</v>
      </c>
      <c r="H20" s="18">
        <v>875.82771935711696</v>
      </c>
      <c r="I20" s="10" t="s">
        <v>159</v>
      </c>
      <c r="J20" s="18">
        <v>788.18407965055496</v>
      </c>
      <c r="K20" s="10" t="s">
        <v>159</v>
      </c>
      <c r="L20" s="18">
        <v>738.29987169754702</v>
      </c>
      <c r="M20" s="10" t="s">
        <v>159</v>
      </c>
      <c r="N20" s="18">
        <v>1035.19989311565</v>
      </c>
      <c r="O20" s="10" t="s">
        <v>178</v>
      </c>
      <c r="P20" s="18">
        <v>464.63900024492199</v>
      </c>
      <c r="Q20" s="10" t="s">
        <v>159</v>
      </c>
      <c r="R20" s="18">
        <v>958.71678763377304</v>
      </c>
      <c r="S20" s="10" t="s">
        <v>178</v>
      </c>
    </row>
    <row r="21" spans="1:19" x14ac:dyDescent="0.2">
      <c r="A21" s="12" t="s">
        <v>188</v>
      </c>
      <c r="B21" s="18">
        <v>764.59147649010094</v>
      </c>
      <c r="C21" s="10" t="s">
        <v>159</v>
      </c>
      <c r="D21" s="18">
        <v>1205.9106335496599</v>
      </c>
      <c r="E21" s="10" t="s">
        <v>159</v>
      </c>
      <c r="F21" s="18">
        <v>1173.2096931533399</v>
      </c>
      <c r="G21" s="10" t="s">
        <v>178</v>
      </c>
      <c r="H21" s="18">
        <v>901.25660779829195</v>
      </c>
      <c r="I21" s="10" t="s">
        <v>159</v>
      </c>
      <c r="J21" s="18">
        <v>792.18069059615004</v>
      </c>
      <c r="K21" s="10" t="s">
        <v>159</v>
      </c>
      <c r="L21" s="18">
        <v>720.65885516711501</v>
      </c>
      <c r="M21" s="10" t="s">
        <v>159</v>
      </c>
      <c r="N21" s="18">
        <v>1076.9714137170599</v>
      </c>
      <c r="O21" s="10" t="s">
        <v>178</v>
      </c>
      <c r="P21" s="18">
        <v>540.33515893210802</v>
      </c>
      <c r="Q21" s="10" t="s">
        <v>159</v>
      </c>
      <c r="R21" s="18">
        <v>993.46102794946296</v>
      </c>
      <c r="S21" s="10" t="s">
        <v>178</v>
      </c>
    </row>
    <row r="22" spans="1:19" x14ac:dyDescent="0.2">
      <c r="A22" s="12" t="s">
        <v>189</v>
      </c>
      <c r="B22" s="18">
        <v>740.16061412473402</v>
      </c>
      <c r="C22" s="10" t="s">
        <v>159</v>
      </c>
      <c r="D22" s="18">
        <v>1226.3548493063599</v>
      </c>
      <c r="E22" s="10" t="s">
        <v>159</v>
      </c>
      <c r="F22" s="18">
        <v>1188.8240038368001</v>
      </c>
      <c r="G22" s="10" t="s">
        <v>178</v>
      </c>
      <c r="H22" s="18">
        <v>905.00772886852997</v>
      </c>
      <c r="I22" s="10" t="s">
        <v>159</v>
      </c>
      <c r="J22" s="18">
        <v>783.08001300713499</v>
      </c>
      <c r="K22" s="10" t="s">
        <v>159</v>
      </c>
      <c r="L22" s="18">
        <v>702.81600245734603</v>
      </c>
      <c r="M22" s="10" t="s">
        <v>159</v>
      </c>
      <c r="N22" s="18">
        <v>1025.4056615612001</v>
      </c>
      <c r="O22" s="10" t="s">
        <v>178</v>
      </c>
      <c r="P22" s="18">
        <v>523.35461919385796</v>
      </c>
      <c r="Q22" s="10" t="s">
        <v>159</v>
      </c>
      <c r="R22" s="18">
        <v>984.11625595229998</v>
      </c>
      <c r="S22" s="10" t="s">
        <v>178</v>
      </c>
    </row>
    <row r="23" spans="1:19" x14ac:dyDescent="0.2">
      <c r="A23" s="12" t="s">
        <v>190</v>
      </c>
      <c r="B23" s="18">
        <v>701.65942289033296</v>
      </c>
      <c r="C23" s="10" t="s">
        <v>159</v>
      </c>
      <c r="D23" s="18">
        <v>1240.3963804724799</v>
      </c>
      <c r="E23" s="10" t="s">
        <v>159</v>
      </c>
      <c r="F23" s="18">
        <v>1243.10228009404</v>
      </c>
      <c r="G23" s="10" t="s">
        <v>178</v>
      </c>
      <c r="H23" s="18">
        <v>876.34856280566498</v>
      </c>
      <c r="I23" s="10" t="s">
        <v>159</v>
      </c>
      <c r="J23" s="18">
        <v>773.22129086836196</v>
      </c>
      <c r="K23" s="10" t="s">
        <v>159</v>
      </c>
      <c r="L23" s="18">
        <v>680.47155050143101</v>
      </c>
      <c r="M23" s="10" t="s">
        <v>159</v>
      </c>
      <c r="N23" s="18">
        <v>1003.0491617494</v>
      </c>
      <c r="O23" s="10" t="s">
        <v>178</v>
      </c>
      <c r="P23" s="18">
        <v>599.60721292358699</v>
      </c>
      <c r="Q23" s="10" t="s">
        <v>159</v>
      </c>
      <c r="R23" s="18">
        <v>984.11925898432696</v>
      </c>
      <c r="S23" s="10" t="s">
        <v>178</v>
      </c>
    </row>
    <row r="24" spans="1:19" x14ac:dyDescent="0.2">
      <c r="A24" s="12" t="s">
        <v>191</v>
      </c>
      <c r="B24" s="18">
        <v>680.20397609368797</v>
      </c>
      <c r="C24" s="10" t="s">
        <v>159</v>
      </c>
      <c r="D24" s="18">
        <v>1330.1639251203201</v>
      </c>
      <c r="E24" s="10" t="s">
        <v>159</v>
      </c>
      <c r="F24" s="18">
        <v>1344.01304883528</v>
      </c>
      <c r="G24" s="10" t="s">
        <v>178</v>
      </c>
      <c r="H24" s="18">
        <v>932.79683747877596</v>
      </c>
      <c r="I24" s="10" t="s">
        <v>159</v>
      </c>
      <c r="J24" s="18">
        <v>764.63527005695801</v>
      </c>
      <c r="K24" s="10" t="s">
        <v>159</v>
      </c>
      <c r="L24" s="18">
        <v>683.23020492783701</v>
      </c>
      <c r="M24" s="10" t="s">
        <v>159</v>
      </c>
      <c r="N24" s="18">
        <v>1064.3612612291099</v>
      </c>
      <c r="O24" s="10" t="s">
        <v>178</v>
      </c>
      <c r="P24" s="18">
        <v>628.23568122907704</v>
      </c>
      <c r="Q24" s="10" t="s">
        <v>159</v>
      </c>
      <c r="R24" s="18">
        <v>1043.1300977964399</v>
      </c>
      <c r="S24" s="10" t="s">
        <v>178</v>
      </c>
    </row>
    <row r="25" spans="1:19" x14ac:dyDescent="0.2">
      <c r="A25" s="12" t="s">
        <v>193</v>
      </c>
      <c r="B25" s="18">
        <v>683.89729801874</v>
      </c>
      <c r="C25" s="10" t="s">
        <v>159</v>
      </c>
      <c r="D25" s="18">
        <v>1394.3243513597199</v>
      </c>
      <c r="E25" s="10" t="s">
        <v>159</v>
      </c>
      <c r="F25" s="18">
        <v>1351.0780087099099</v>
      </c>
      <c r="G25" s="10" t="s">
        <v>178</v>
      </c>
      <c r="H25" s="18">
        <v>953.99118406921298</v>
      </c>
      <c r="I25" s="10" t="s">
        <v>159</v>
      </c>
      <c r="J25" s="18">
        <v>779.26192326931005</v>
      </c>
      <c r="K25" s="10" t="s">
        <v>159</v>
      </c>
      <c r="L25" s="18">
        <v>687.87690768200002</v>
      </c>
      <c r="M25" s="10" t="s">
        <v>159</v>
      </c>
      <c r="N25" s="18">
        <v>1054.09142537613</v>
      </c>
      <c r="O25" s="10" t="s">
        <v>178</v>
      </c>
      <c r="P25" s="18">
        <v>593.89927475232298</v>
      </c>
      <c r="Q25" s="10" t="s">
        <v>159</v>
      </c>
      <c r="R25" s="18">
        <v>1063.50930809174</v>
      </c>
      <c r="S25" s="10" t="s">
        <v>178</v>
      </c>
    </row>
    <row r="26" spans="1:19" x14ac:dyDescent="0.2">
      <c r="A26" s="12" t="s">
        <v>194</v>
      </c>
      <c r="B26" s="18">
        <v>710.17798513910498</v>
      </c>
      <c r="C26" s="10" t="s">
        <v>159</v>
      </c>
      <c r="D26" s="18">
        <v>1387.0728874206</v>
      </c>
      <c r="E26" s="10" t="s">
        <v>159</v>
      </c>
      <c r="F26" s="18">
        <v>1339.26336936608</v>
      </c>
      <c r="G26" s="10" t="s">
        <v>178</v>
      </c>
      <c r="H26" s="18">
        <v>939.15172847689598</v>
      </c>
      <c r="I26" s="10" t="s">
        <v>159</v>
      </c>
      <c r="J26" s="18">
        <v>708.27419851949196</v>
      </c>
      <c r="K26" s="10" t="s">
        <v>159</v>
      </c>
      <c r="L26" s="18">
        <v>646.84412800265704</v>
      </c>
      <c r="M26" s="10" t="s">
        <v>159</v>
      </c>
      <c r="N26" s="18">
        <v>962.20423037103603</v>
      </c>
      <c r="O26" s="10" t="s">
        <v>178</v>
      </c>
      <c r="P26" s="18">
        <v>514.86432118134201</v>
      </c>
      <c r="Q26" s="10" t="s">
        <v>159</v>
      </c>
      <c r="R26" s="18">
        <v>1021.1323676229</v>
      </c>
      <c r="S26" s="10" t="s">
        <v>178</v>
      </c>
    </row>
    <row r="27" spans="1:19" x14ac:dyDescent="0.2">
      <c r="A27" s="12" t="s">
        <v>196</v>
      </c>
      <c r="B27" s="18">
        <v>692.33941926968805</v>
      </c>
      <c r="C27" s="10" t="s">
        <v>159</v>
      </c>
      <c r="D27" s="18">
        <v>1406.7825686056899</v>
      </c>
      <c r="E27" s="10" t="s">
        <v>159</v>
      </c>
      <c r="F27" s="18">
        <v>1401.0363256558401</v>
      </c>
      <c r="G27" s="10" t="s">
        <v>178</v>
      </c>
      <c r="H27" s="18">
        <v>975.13930563281895</v>
      </c>
      <c r="I27" s="10" t="s">
        <v>159</v>
      </c>
      <c r="J27" s="18">
        <v>736.80665695429104</v>
      </c>
      <c r="K27" s="10" t="s">
        <v>159</v>
      </c>
      <c r="L27" s="18">
        <v>615.58286967629294</v>
      </c>
      <c r="M27" s="10" t="s">
        <v>159</v>
      </c>
      <c r="N27" s="18">
        <v>1005.99344337079</v>
      </c>
      <c r="O27" s="10" t="s">
        <v>178</v>
      </c>
      <c r="P27" s="18">
        <v>484.53171944439401</v>
      </c>
      <c r="Q27" s="10" t="s">
        <v>159</v>
      </c>
      <c r="R27" s="18">
        <v>1044.38824191963</v>
      </c>
      <c r="S27" s="10" t="s">
        <v>178</v>
      </c>
    </row>
    <row r="28" spans="1:19" x14ac:dyDescent="0.2">
      <c r="A28" s="12" t="s">
        <v>197</v>
      </c>
      <c r="B28" s="18">
        <v>703.59387513881597</v>
      </c>
      <c r="C28" s="10" t="s">
        <v>159</v>
      </c>
      <c r="D28" s="18">
        <v>1410.3626319585301</v>
      </c>
      <c r="E28" s="10" t="s">
        <v>159</v>
      </c>
      <c r="F28" s="18">
        <v>1408.75492505237</v>
      </c>
      <c r="G28" s="10" t="s">
        <v>178</v>
      </c>
      <c r="H28" s="18">
        <v>1022.33569864641</v>
      </c>
      <c r="I28" s="10" t="s">
        <v>159</v>
      </c>
      <c r="J28" s="18">
        <v>708.31574548120602</v>
      </c>
      <c r="K28" s="10" t="s">
        <v>159</v>
      </c>
      <c r="L28" s="18">
        <v>621.36723685053505</v>
      </c>
      <c r="M28" s="10" t="s">
        <v>159</v>
      </c>
      <c r="N28" s="18">
        <v>992.49083285173901</v>
      </c>
      <c r="O28" s="10" t="s">
        <v>178</v>
      </c>
      <c r="P28" s="18">
        <v>489.83870701873798</v>
      </c>
      <c r="Q28" s="10" t="s">
        <v>159</v>
      </c>
      <c r="R28" s="18">
        <v>1049.9387242924399</v>
      </c>
      <c r="S28" s="10" t="s">
        <v>178</v>
      </c>
    </row>
    <row r="29" spans="1:19" x14ac:dyDescent="0.2">
      <c r="A29" s="12" t="s">
        <v>198</v>
      </c>
      <c r="B29" s="18">
        <v>577.173225541443</v>
      </c>
      <c r="C29" s="10" t="s">
        <v>159</v>
      </c>
      <c r="D29" s="18">
        <v>1180.5770424407999</v>
      </c>
      <c r="E29" s="10" t="s">
        <v>159</v>
      </c>
      <c r="F29" s="18">
        <v>1222.10824051644</v>
      </c>
      <c r="G29" s="10" t="s">
        <v>159</v>
      </c>
      <c r="H29" s="18">
        <v>771.66133439892599</v>
      </c>
      <c r="I29" s="10" t="s">
        <v>159</v>
      </c>
      <c r="J29" s="18">
        <v>571.26294892833505</v>
      </c>
      <c r="K29" s="10" t="s">
        <v>159</v>
      </c>
      <c r="L29" s="18">
        <v>498.980785031903</v>
      </c>
      <c r="M29" s="10" t="s">
        <v>159</v>
      </c>
      <c r="N29" s="18">
        <v>753.45094502855795</v>
      </c>
      <c r="O29" s="10" t="s">
        <v>178</v>
      </c>
      <c r="P29" s="18">
        <v>405.40945648377601</v>
      </c>
      <c r="Q29" s="10" t="s">
        <v>159</v>
      </c>
      <c r="R29" s="18">
        <v>839.046926447136</v>
      </c>
      <c r="S29" s="10" t="s">
        <v>178</v>
      </c>
    </row>
    <row r="30" spans="1:19" x14ac:dyDescent="0.2">
      <c r="A30" s="12" t="s">
        <v>199</v>
      </c>
      <c r="B30" s="18">
        <v>747.37019784651602</v>
      </c>
      <c r="C30" s="10" t="s">
        <v>159</v>
      </c>
      <c r="D30" s="18">
        <v>1297.1990913103</v>
      </c>
      <c r="E30" s="10" t="s">
        <v>159</v>
      </c>
      <c r="F30" s="18">
        <v>1707.1532815268399</v>
      </c>
      <c r="G30" s="10" t="s">
        <v>159</v>
      </c>
      <c r="H30" s="18">
        <v>1078.6155423258101</v>
      </c>
      <c r="I30" s="10" t="s">
        <v>159</v>
      </c>
      <c r="J30" s="18">
        <v>789.042799157334</v>
      </c>
      <c r="K30" s="10" t="s">
        <v>159</v>
      </c>
      <c r="L30" s="18">
        <v>665.24727468800495</v>
      </c>
      <c r="M30" s="10" t="s">
        <v>159</v>
      </c>
      <c r="N30" s="18">
        <v>522.28694960970597</v>
      </c>
      <c r="O30" s="10" t="s">
        <v>178</v>
      </c>
      <c r="P30" s="18">
        <v>468.80790963132301</v>
      </c>
      <c r="Q30" s="10" t="s">
        <v>159</v>
      </c>
      <c r="R30" s="18">
        <v>910.00518505306297</v>
      </c>
      <c r="S30" s="10" t="s">
        <v>178</v>
      </c>
    </row>
    <row r="31" spans="1:19" x14ac:dyDescent="0.2">
      <c r="A31" s="12" t="s">
        <v>200</v>
      </c>
      <c r="B31" s="18">
        <v>768.09270917753599</v>
      </c>
      <c r="C31" s="10" t="s">
        <v>159</v>
      </c>
      <c r="D31" s="18">
        <v>1297.7890454860001</v>
      </c>
      <c r="E31" s="10" t="s">
        <v>159</v>
      </c>
      <c r="F31" s="18">
        <v>1564.7867583261</v>
      </c>
      <c r="G31" s="10" t="s">
        <v>159</v>
      </c>
      <c r="H31" s="18">
        <v>1056.3113035507899</v>
      </c>
      <c r="I31" s="10" t="s">
        <v>159</v>
      </c>
      <c r="J31" s="18">
        <v>824.11627344285705</v>
      </c>
      <c r="K31" s="10" t="s">
        <v>159</v>
      </c>
      <c r="L31" s="18">
        <v>635.39923103932995</v>
      </c>
      <c r="M31" s="10" t="s">
        <v>159</v>
      </c>
      <c r="N31" s="18">
        <v>713.447210660152</v>
      </c>
      <c r="O31" s="10" t="s">
        <v>178</v>
      </c>
      <c r="P31" s="18">
        <v>471.72353085926397</v>
      </c>
      <c r="Q31" s="10" t="s">
        <v>159</v>
      </c>
      <c r="R31" s="18">
        <v>955.87723309910803</v>
      </c>
      <c r="S31" s="10" t="s">
        <v>178</v>
      </c>
    </row>
    <row r="32" spans="1:19" x14ac:dyDescent="0.2">
      <c r="A32" s="15" t="s">
        <v>201</v>
      </c>
      <c r="B32" s="19">
        <v>857.73687712335402</v>
      </c>
      <c r="C32" s="14" t="s">
        <v>159</v>
      </c>
      <c r="D32" s="19">
        <v>1560.0981031832</v>
      </c>
      <c r="E32" s="14" t="s">
        <v>159</v>
      </c>
      <c r="F32" s="19">
        <v>1792.48281187002</v>
      </c>
      <c r="G32" s="14" t="s">
        <v>159</v>
      </c>
      <c r="H32" s="19">
        <v>1151.2456427392499</v>
      </c>
      <c r="I32" s="14" t="s">
        <v>159</v>
      </c>
      <c r="J32" s="19">
        <v>893.58842015097196</v>
      </c>
      <c r="K32" s="14" t="s">
        <v>159</v>
      </c>
      <c r="L32" s="19">
        <v>662.70147324494405</v>
      </c>
      <c r="M32" s="14" t="s">
        <v>159</v>
      </c>
      <c r="N32" s="19">
        <v>911.25593235059205</v>
      </c>
      <c r="O32" s="14" t="s">
        <v>178</v>
      </c>
      <c r="P32" s="19">
        <v>496.78819419328499</v>
      </c>
      <c r="Q32" s="14" t="s">
        <v>159</v>
      </c>
      <c r="R32" s="19">
        <v>1119.55667060976</v>
      </c>
      <c r="S32" s="14" t="s">
        <v>178</v>
      </c>
    </row>
    <row r="34" spans="1:2" x14ac:dyDescent="0.2">
      <c r="A34" s="16" t="s">
        <v>202</v>
      </c>
      <c r="B34" s="16" t="s">
        <v>216</v>
      </c>
    </row>
    <row r="37" spans="1:2" x14ac:dyDescent="0.2">
      <c r="B37" s="16" t="s">
        <v>322</v>
      </c>
    </row>
    <row r="38" spans="1:2" x14ac:dyDescent="0.2">
      <c r="B38" s="16" t="s">
        <v>208</v>
      </c>
    </row>
    <row r="41" spans="1:2" x14ac:dyDescent="0.2">
      <c r="A41" s="17" t="str">
        <f>HYPERLINK("#'GAMING 6'!A2", "&lt;&lt;&lt; Previous table")</f>
        <v>&lt;&lt;&lt; Previous table</v>
      </c>
    </row>
    <row r="42" spans="1:2" x14ac:dyDescent="0.2">
      <c r="A42" s="17" t="str">
        <f>HYPERLINK("#'GAMING 8'!A2", "&gt;&gt;&gt; Next table")</f>
        <v>&gt;&gt;&gt; Next table</v>
      </c>
    </row>
  </sheetData>
  <mergeCells count="12">
    <mergeCell ref="A2:S2"/>
    <mergeCell ref="A3:S3"/>
    <mergeCell ref="A6:S6"/>
    <mergeCell ref="B5:C5"/>
    <mergeCell ref="D5:E5"/>
    <mergeCell ref="F5:G5"/>
    <mergeCell ref="H5:I5"/>
    <mergeCell ref="J5:K5"/>
    <mergeCell ref="L5:M5"/>
    <mergeCell ref="N5:O5"/>
    <mergeCell ref="P5:Q5"/>
    <mergeCell ref="R5:S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136</vt:i4>
      </vt:variant>
    </vt:vector>
  </HeadingPairs>
  <TitlesOfParts>
    <vt:vector size="136" baseType="lpstr">
      <vt:lpstr>TITLE</vt:lpstr>
      <vt:lpstr>INDEX</vt:lpstr>
      <vt:lpstr>CASINO 1</vt:lpstr>
      <vt:lpstr>CASINO 2</vt:lpstr>
      <vt:lpstr>CASINO 3</vt:lpstr>
      <vt:lpstr>CASINO 4</vt:lpstr>
      <vt:lpstr>CASINO 5</vt:lpstr>
      <vt:lpstr>CASINO 6</vt:lpstr>
      <vt:lpstr>CASINO 7</vt:lpstr>
      <vt:lpstr>CASINO 8</vt:lpstr>
      <vt:lpstr>CASINO 9</vt:lpstr>
      <vt:lpstr>CASINO 10</vt:lpstr>
      <vt:lpstr>CASINO 11</vt:lpstr>
      <vt:lpstr>CASINO 12</vt:lpstr>
      <vt:lpstr>CASINO 13</vt:lpstr>
      <vt:lpstr>CASINO 14</vt:lpstr>
      <vt:lpstr>CASINO 15</vt:lpstr>
      <vt:lpstr>GAMING_MACHINES 1</vt:lpstr>
      <vt:lpstr>GAMING_MACHINES 2</vt:lpstr>
      <vt:lpstr>GAMING_MACHINES 3</vt:lpstr>
      <vt:lpstr>GAMING_MACHINES 4</vt:lpstr>
      <vt:lpstr>GAMING_MACHINES 5</vt:lpstr>
      <vt:lpstr>GAMING_MACHINES 6</vt:lpstr>
      <vt:lpstr>GAMING_MACHINES 7</vt:lpstr>
      <vt:lpstr>GAMING_MACHINES 8</vt:lpstr>
      <vt:lpstr>GAMING_MACHINES 9</vt:lpstr>
      <vt:lpstr>GAMING_MACHINES 10</vt:lpstr>
      <vt:lpstr>GAMING_MACHINES 11</vt:lpstr>
      <vt:lpstr>GAMING_MACHINES 12</vt:lpstr>
      <vt:lpstr>GAMING_MACHINES 13</vt:lpstr>
      <vt:lpstr>GAMING_MACHINES 14</vt:lpstr>
      <vt:lpstr>GAMING_MACHINES 15</vt:lpstr>
      <vt:lpstr>INTERACTIVE_GAMING 1</vt:lpstr>
      <vt:lpstr>INTERACTIVE_GAMING 2</vt:lpstr>
      <vt:lpstr>INTERACTIVE_GAMING 3</vt:lpstr>
      <vt:lpstr>INTERACTIVE_GAMING 4</vt:lpstr>
      <vt:lpstr>INTERACTIVE_GAMING 5</vt:lpstr>
      <vt:lpstr>INTERACTIVE_GAMING 6</vt:lpstr>
      <vt:lpstr>INTERACTIVE_GAMING 7</vt:lpstr>
      <vt:lpstr>INTERACTIVE_GAMING 8</vt:lpstr>
      <vt:lpstr>INTERACTIVE_GAMING 9</vt:lpstr>
      <vt:lpstr>INTERACTIVE_GAMING 10</vt:lpstr>
      <vt:lpstr>INTERACTIVE_GAMING 11</vt:lpstr>
      <vt:lpstr>INTERACTIVE_GAMING 12</vt:lpstr>
      <vt:lpstr>INTERACTIVE_GAMING 13</vt:lpstr>
      <vt:lpstr>INTERACTIVE_GAMING 14</vt:lpstr>
      <vt:lpstr>INTERACTIVE_GAMING 15</vt:lpstr>
      <vt:lpstr>KENO 1</vt:lpstr>
      <vt:lpstr>KENO 2</vt:lpstr>
      <vt:lpstr>KENO 3</vt:lpstr>
      <vt:lpstr>KENO 4</vt:lpstr>
      <vt:lpstr>KENO 5</vt:lpstr>
      <vt:lpstr>KENO 6</vt:lpstr>
      <vt:lpstr>KENO 7</vt:lpstr>
      <vt:lpstr>KENO 8</vt:lpstr>
      <vt:lpstr>KENO 9</vt:lpstr>
      <vt:lpstr>KENO 10</vt:lpstr>
      <vt:lpstr>KENO 11</vt:lpstr>
      <vt:lpstr>KENO 12</vt:lpstr>
      <vt:lpstr>KENO 13</vt:lpstr>
      <vt:lpstr>KENO 14</vt:lpstr>
      <vt:lpstr>KENO 15</vt:lpstr>
      <vt:lpstr>LOTTERIES 1</vt:lpstr>
      <vt:lpstr>LOTTERIES 2</vt:lpstr>
      <vt:lpstr>LOTTERIES 3</vt:lpstr>
      <vt:lpstr>LOTTERIES 4</vt:lpstr>
      <vt:lpstr>LOTTERIES 5</vt:lpstr>
      <vt:lpstr>LOTTERIES 6</vt:lpstr>
      <vt:lpstr>LOTTERIES 7</vt:lpstr>
      <vt:lpstr>LOTTERIES 8</vt:lpstr>
      <vt:lpstr>LOTTERIES 9</vt:lpstr>
      <vt:lpstr>LOTTERIES 10</vt:lpstr>
      <vt:lpstr>LOTTERIES 11</vt:lpstr>
      <vt:lpstr>LOTTERIES 12</vt:lpstr>
      <vt:lpstr>LOTTERIES 13</vt:lpstr>
      <vt:lpstr>LOTTERIES 14</vt:lpstr>
      <vt:lpstr>LOTTERIES 15</vt:lpstr>
      <vt:lpstr>MINOR_GAMING 1</vt:lpstr>
      <vt:lpstr>MINOR_GAMING 2</vt:lpstr>
      <vt:lpstr>MINOR_GAMING 3</vt:lpstr>
      <vt:lpstr>MINOR_GAMING 4</vt:lpstr>
      <vt:lpstr>MINOR_GAMING 5</vt:lpstr>
      <vt:lpstr>MINOR_GAMING 6</vt:lpstr>
      <vt:lpstr>MINOR_GAMING 7</vt:lpstr>
      <vt:lpstr>MINOR_GAMING 8</vt:lpstr>
      <vt:lpstr>MINOR_GAMING 9</vt:lpstr>
      <vt:lpstr>MINOR_GAMING 10</vt:lpstr>
      <vt:lpstr>MINOR_GAMING 11</vt:lpstr>
      <vt:lpstr>MINOR_GAMING 12</vt:lpstr>
      <vt:lpstr>MINOR_GAMING 13</vt:lpstr>
      <vt:lpstr>MINOR_GAMING 14</vt:lpstr>
      <vt:lpstr>MINOR_GAMING 15</vt:lpstr>
      <vt:lpstr>GAMING 1</vt:lpstr>
      <vt:lpstr>GAMING 2</vt:lpstr>
      <vt:lpstr>GAMING 3</vt:lpstr>
      <vt:lpstr>GAMING 4</vt:lpstr>
      <vt:lpstr>GAMING 5</vt:lpstr>
      <vt:lpstr>GAMING 6</vt:lpstr>
      <vt:lpstr>GAMING 7</vt:lpstr>
      <vt:lpstr>GAMING 8</vt:lpstr>
      <vt:lpstr>GAMING 9</vt:lpstr>
      <vt:lpstr>GAMING 10</vt:lpstr>
      <vt:lpstr>GAMING 11</vt:lpstr>
      <vt:lpstr>GAMING 12</vt:lpstr>
      <vt:lpstr>GAMING 13</vt:lpstr>
      <vt:lpstr>GAMING 14</vt:lpstr>
      <vt:lpstr>GAMING 15</vt:lpstr>
      <vt:lpstr>WAGERING 1</vt:lpstr>
      <vt:lpstr>WAGERING 2</vt:lpstr>
      <vt:lpstr>WAGERING 3</vt:lpstr>
      <vt:lpstr>WAGERING 4</vt:lpstr>
      <vt:lpstr>WAGERING 5</vt:lpstr>
      <vt:lpstr>WAGERING 6</vt:lpstr>
      <vt:lpstr>WAGERING 7</vt:lpstr>
      <vt:lpstr>WAGERING 8</vt:lpstr>
      <vt:lpstr>WAGERING 9</vt:lpstr>
      <vt:lpstr>WAGERING 10</vt:lpstr>
      <vt:lpstr>WAGERING 11</vt:lpstr>
      <vt:lpstr>WAGERING 12</vt:lpstr>
      <vt:lpstr>WAGERING 13</vt:lpstr>
      <vt:lpstr>WAGERING 14</vt:lpstr>
      <vt:lpstr>WAGERING 15</vt:lpstr>
      <vt:lpstr>TOTAL 1</vt:lpstr>
      <vt:lpstr>TOTAL 2</vt:lpstr>
      <vt:lpstr>TOTAL 3</vt:lpstr>
      <vt:lpstr>TOTAL 4</vt:lpstr>
      <vt:lpstr>TOTAL 5</vt:lpstr>
      <vt:lpstr>TOTAL 6</vt:lpstr>
      <vt:lpstr>TOTAL 7</vt:lpstr>
      <vt:lpstr>TOTAL 8</vt:lpstr>
      <vt:lpstr>TOTAL 9</vt:lpstr>
      <vt:lpstr>TOTAL 11</vt:lpstr>
      <vt:lpstr>TOTAL 12</vt:lpstr>
      <vt:lpstr>TOTAL 13</vt:lpstr>
      <vt:lpstr>TOTAL 14</vt:lpstr>
      <vt:lpstr>TOTAL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2024-09-18T05:19:15Z</dcterms:created>
  <dcterms:modified xsi:type="dcterms:W3CDTF">2024-09-18T05:19:19Z</dcterms:modified>
</cp:coreProperties>
</file>